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<sst xmlns="http://schemas.openxmlformats.org/spreadsheetml/2006/main" count="70" uniqueCount="36">
  <si>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Región Forestal</t>
  </si>
  <si>
    <t>BES (t/ha)</t>
  </si>
  <si>
    <t>Biomasa media de fuste (t/ha)</t>
  </si>
  <si>
    <t>Biomasa hojarasca + ramas</t>
  </si>
  <si>
    <t>(t/ha)</t>
  </si>
  <si>
    <t>BDS (t/ha)</t>
  </si>
  <si>
    <t>BMM (t/ha)</t>
  </si>
  <si>
    <t>Biomasa Total (t/ha)</t>
  </si>
  <si>
    <t>Parque Chaqueño</t>
  </si>
  <si>
    <t>Selva Misionera</t>
  </si>
  <si>
    <t>Selva Tucumano Boliviana</t>
  </si>
  <si>
    <t>Bosque Andino Patagónico</t>
  </si>
  <si>
    <t>ln BF</t>
  </si>
  <si>
    <t>BES</t>
  </si>
  <si>
    <t>Factor exp</t>
  </si>
  <si>
    <t>MO</t>
  </si>
  <si>
    <t>Densidad aparente</t>
  </si>
  <si>
    <r>
      <t>(t/m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</si>
  <si>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Moi</t>
  </si>
  <si>
    <t>t/ha</t>
  </si>
  <si>
    <t>fh</t>
  </si>
  <si>
    <t>Biomasa debajo del suelo</t>
  </si>
  <si>
    <t>fm</t>
  </si>
  <si>
    <t>Selva Tucumano-Boliviana</t>
  </si>
  <si>
    <t>Bosque Andino</t>
  </si>
  <si>
    <t>Campo natural sin remoción</t>
  </si>
  <si>
    <t>Extracción de madera dejando hojarasca</t>
  </si>
  <si>
    <t>Hojarasca + ramas</t>
  </si>
  <si>
    <t>Aporte x fh</t>
  </si>
  <si>
    <t>Extracción de madera y hojarasca laboreando</t>
  </si>
  <si>
    <t>es la misma que en campo natural</t>
  </si>
  <si>
    <t>Extracción de madera, retirando la hojarasca y laboreando</t>
  </si>
  <si>
    <t>Mof (t/ha)</t>
  </si>
  <si>
    <t>Mof (%)</t>
  </si>
  <si>
    <t>BMM</t>
  </si>
  <si>
    <t>Moi * fm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</si>
</sst>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0" fontId="0" fillId="21" borderId="0" xfId="0" applyFill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0" fillId="10" borderId="0" xfId="0" applyFill="1" applyAlignment="1">
      <alignment/>
    </xf>
    <xf numFmtId="0" fontId="1" fillId="10" borderId="14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left" vertical="top" wrapText="1"/>
    </xf>
    <xf numFmtId="0" fontId="1" fillId="10" borderId="16" xfId="0" applyFont="1" applyFill="1" applyBorder="1" applyAlignment="1">
      <alignment horizontal="left" vertical="top" wrapText="1"/>
    </xf>
    <xf numFmtId="164" fontId="1" fillId="10" borderId="11" xfId="0" applyNumberFormat="1" applyFont="1" applyFill="1" applyBorder="1" applyAlignment="1">
      <alignment horizontal="left" vertical="top" wrapText="1"/>
    </xf>
    <xf numFmtId="2" fontId="1" fillId="10" borderId="11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0" fillId="2" borderId="17" xfId="0" applyFill="1" applyBorder="1" applyAlignment="1">
      <alignment/>
    </xf>
    <xf numFmtId="0" fontId="1" fillId="2" borderId="1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2" fontId="0" fillId="2" borderId="17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17" xfId="0" applyFill="1" applyBorder="1" applyAlignment="1">
      <alignment/>
    </xf>
    <xf numFmtId="0" fontId="1" fillId="7" borderId="17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2" fontId="0" fillId="7" borderId="17" xfId="0" applyNumberForma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0" fontId="1" fillId="17" borderId="11" xfId="0" applyFont="1" applyFill="1" applyBorder="1" applyAlignment="1">
      <alignment horizontal="left" vertical="top" wrapText="1"/>
    </xf>
    <xf numFmtId="0" fontId="1" fillId="17" borderId="19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10" borderId="20" xfId="0" applyFont="1" applyFill="1" applyBorder="1" applyAlignment="1">
      <alignment horizontal="center" vertical="top" wrapText="1"/>
    </xf>
    <xf numFmtId="0" fontId="1" fillId="10" borderId="21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H1">
      <selection activeCell="J11" sqref="J11"/>
    </sheetView>
  </sheetViews>
  <sheetFormatPr defaultColWidth="11.421875" defaultRowHeight="15"/>
  <cols>
    <col min="3" max="3" width="30.28125" style="0" customWidth="1"/>
    <col min="4" max="5" width="11.57421875" style="0" bestFit="1" customWidth="1"/>
    <col min="10" max="12" width="11.57421875" style="0" bestFit="1" customWidth="1"/>
  </cols>
  <sheetData>
    <row r="1" spans="1:15" ht="45.75" thickBot="1">
      <c r="A1" s="47" t="s">
        <v>0</v>
      </c>
      <c r="B1" s="41" t="s">
        <v>2</v>
      </c>
      <c r="C1" s="39" t="s">
        <v>1</v>
      </c>
      <c r="D1" s="1" t="s">
        <v>3</v>
      </c>
      <c r="E1" s="39" t="s">
        <v>5</v>
      </c>
      <c r="F1" s="39" t="s">
        <v>6</v>
      </c>
      <c r="G1" s="39" t="s">
        <v>7</v>
      </c>
      <c r="I1" s="39"/>
      <c r="J1" s="43" t="s">
        <v>15</v>
      </c>
      <c r="K1" s="9" t="s">
        <v>16</v>
      </c>
      <c r="L1" s="12" t="s">
        <v>18</v>
      </c>
      <c r="N1" s="13"/>
      <c r="O1" s="14" t="s">
        <v>20</v>
      </c>
    </row>
    <row r="2" spans="1:15" ht="18" thickBot="1">
      <c r="A2" s="48"/>
      <c r="B2" s="42"/>
      <c r="C2" s="40"/>
      <c r="D2" s="2" t="s">
        <v>4</v>
      </c>
      <c r="E2" s="40"/>
      <c r="F2" s="40"/>
      <c r="G2" s="40"/>
      <c r="I2" s="40"/>
      <c r="J2" s="44"/>
      <c r="K2" s="10" t="s">
        <v>17</v>
      </c>
      <c r="L2" s="12" t="s">
        <v>19</v>
      </c>
      <c r="N2" s="3"/>
      <c r="O2" s="2"/>
    </row>
    <row r="3" spans="1:15" ht="30.75" thickBot="1">
      <c r="A3" s="4" t="s">
        <v>8</v>
      </c>
      <c r="B3" s="2">
        <v>17.54</v>
      </c>
      <c r="C3" s="5">
        <v>102.3148771991103</v>
      </c>
      <c r="D3" s="5">
        <f>+C3-B3</f>
        <v>84.7748771991103</v>
      </c>
      <c r="E3" s="5">
        <f>+C3*0.27</f>
        <v>27.625016843759784</v>
      </c>
      <c r="F3" s="5">
        <f>+B3*0.14</f>
        <v>2.4556</v>
      </c>
      <c r="G3" s="5">
        <f>+SUM(C3,E3,F3)</f>
        <v>132.3954940428701</v>
      </c>
      <c r="I3" s="3" t="s">
        <v>8</v>
      </c>
      <c r="J3" s="11">
        <v>0.02</v>
      </c>
      <c r="K3" s="10">
        <v>1.2</v>
      </c>
      <c r="L3" s="12">
        <f>2*(10000*0.2*K3)/100</f>
        <v>48</v>
      </c>
      <c r="N3" s="3" t="s">
        <v>27</v>
      </c>
      <c r="O3" s="34">
        <v>0.1</v>
      </c>
    </row>
    <row r="4" spans="1:15" ht="30.75" thickBot="1">
      <c r="A4" s="4" t="s">
        <v>9</v>
      </c>
      <c r="B4" s="2">
        <v>123.21</v>
      </c>
      <c r="C4" s="5">
        <v>268.0200435335237</v>
      </c>
      <c r="D4" s="5">
        <f>+C4-B4</f>
        <v>144.8100435335237</v>
      </c>
      <c r="E4" s="5">
        <f>+C4*0.24</f>
        <v>64.32481044804568</v>
      </c>
      <c r="F4" s="5">
        <f>+B4*0.11</f>
        <v>13.553099999999999</v>
      </c>
      <c r="G4" s="5">
        <f>+SUM(C4,E4,F4)</f>
        <v>345.89795398156934</v>
      </c>
      <c r="I4" s="3" t="s">
        <v>9</v>
      </c>
      <c r="J4" s="11">
        <v>0.03</v>
      </c>
      <c r="K4" s="10">
        <v>1.1</v>
      </c>
      <c r="L4" s="12">
        <f>3*(10000*0.2*K4)/100</f>
        <v>66</v>
      </c>
      <c r="N4" s="3"/>
      <c r="O4" s="34"/>
    </row>
    <row r="5" spans="1:15" ht="45.75" thickBot="1">
      <c r="A5" s="4" t="s">
        <v>10</v>
      </c>
      <c r="B5" s="2">
        <v>57.08</v>
      </c>
      <c r="C5" s="5">
        <v>183.26994469258267</v>
      </c>
      <c r="D5" s="5">
        <f>+C5-B5</f>
        <v>126.18994469258267</v>
      </c>
      <c r="E5" s="5">
        <f>+C5*0.24</f>
        <v>43.98478672621984</v>
      </c>
      <c r="F5" s="5">
        <f>+B5*0.11</f>
        <v>6.2787999999999995</v>
      </c>
      <c r="G5" s="5">
        <f>+SUM(C5,E5,F5)</f>
        <v>233.5335314188025</v>
      </c>
      <c r="I5" s="3" t="s">
        <v>10</v>
      </c>
      <c r="J5" s="11">
        <v>0.04</v>
      </c>
      <c r="K5" s="10">
        <v>1.1</v>
      </c>
      <c r="L5" s="12">
        <f>4*(10000*0.2*K5)/100</f>
        <v>88</v>
      </c>
      <c r="N5" s="3" t="s">
        <v>21</v>
      </c>
      <c r="O5" s="34">
        <v>0.15</v>
      </c>
    </row>
    <row r="6" spans="1:15" ht="45.75" thickBot="1">
      <c r="A6" s="4" t="s">
        <v>11</v>
      </c>
      <c r="B6" s="2">
        <v>303.65</v>
      </c>
      <c r="C6" s="5">
        <v>528.351</v>
      </c>
      <c r="D6" s="5">
        <f>+C6-B6</f>
        <v>224.70100000000002</v>
      </c>
      <c r="E6" s="5">
        <f>+C6*0.24</f>
        <v>126.80424</v>
      </c>
      <c r="F6" s="5">
        <f>+B6*0.14</f>
        <v>42.511</v>
      </c>
      <c r="G6" s="5">
        <f>+SUM(C6,E6,F6)</f>
        <v>697.66624</v>
      </c>
      <c r="I6" s="3" t="s">
        <v>11</v>
      </c>
      <c r="J6" s="11">
        <v>0.08</v>
      </c>
      <c r="K6" s="10">
        <v>0.9</v>
      </c>
      <c r="L6" s="12">
        <f>8*(10000*0.2*K6)/100</f>
        <v>144</v>
      </c>
      <c r="N6" s="33" t="s">
        <v>34</v>
      </c>
      <c r="O6" s="35">
        <v>0.3</v>
      </c>
    </row>
    <row r="7" spans="14:18" ht="15">
      <c r="N7" s="23"/>
      <c r="O7" s="23"/>
      <c r="P7" s="23"/>
      <c r="Q7" s="23"/>
      <c r="R7" s="23"/>
    </row>
    <row r="8" spans="9:23" ht="15.75" thickBot="1">
      <c r="I8" s="15" t="s">
        <v>28</v>
      </c>
      <c r="J8" s="16"/>
      <c r="K8" s="16"/>
      <c r="L8" s="16"/>
      <c r="M8" s="16"/>
      <c r="N8" s="23"/>
      <c r="O8" s="23" t="s">
        <v>32</v>
      </c>
      <c r="P8" s="23"/>
      <c r="Q8" s="23"/>
      <c r="R8" s="23"/>
      <c r="S8" s="28"/>
      <c r="T8" s="28" t="s">
        <v>33</v>
      </c>
      <c r="U8" s="28"/>
      <c r="V8" s="28"/>
      <c r="W8" s="28"/>
    </row>
    <row r="9" spans="2:23" ht="15.75" thickBot="1">
      <c r="B9" s="41" t="s">
        <v>2</v>
      </c>
      <c r="I9" s="17"/>
      <c r="J9" s="45"/>
      <c r="K9" s="46"/>
      <c r="L9" s="46"/>
      <c r="M9" s="46"/>
      <c r="N9" s="24"/>
      <c r="O9" s="24"/>
      <c r="P9" s="24"/>
      <c r="Q9" s="24"/>
      <c r="R9" s="24"/>
      <c r="S9" s="29"/>
      <c r="T9" s="29"/>
      <c r="U9" s="29"/>
      <c r="V9" s="29"/>
      <c r="W9" s="29"/>
    </row>
    <row r="10" spans="2:23" ht="45.75" thickBot="1">
      <c r="B10" s="42"/>
      <c r="C10" s="7" t="s">
        <v>12</v>
      </c>
      <c r="E10" t="s">
        <v>14</v>
      </c>
      <c r="G10" s="8" t="s">
        <v>13</v>
      </c>
      <c r="I10" s="18"/>
      <c r="J10" s="19" t="s">
        <v>8</v>
      </c>
      <c r="K10" s="19" t="s">
        <v>9</v>
      </c>
      <c r="L10" s="19" t="s">
        <v>23</v>
      </c>
      <c r="M10" s="20" t="s">
        <v>24</v>
      </c>
      <c r="N10" s="24"/>
      <c r="O10" s="25" t="s">
        <v>8</v>
      </c>
      <c r="P10" s="25" t="s">
        <v>9</v>
      </c>
      <c r="Q10" s="25" t="s">
        <v>23</v>
      </c>
      <c r="R10" s="25" t="s">
        <v>24</v>
      </c>
      <c r="S10" s="29"/>
      <c r="T10" s="30" t="s">
        <v>8</v>
      </c>
      <c r="U10" s="30" t="s">
        <v>9</v>
      </c>
      <c r="V10" s="30" t="s">
        <v>23</v>
      </c>
      <c r="W10" s="30" t="s">
        <v>24</v>
      </c>
    </row>
    <row r="11" spans="2:23" ht="45.75" thickBot="1">
      <c r="B11" s="2">
        <v>17.54</v>
      </c>
      <c r="C11" s="6">
        <f>+LN(B11)</f>
        <v>2.864483986944037</v>
      </c>
      <c r="D11" s="6">
        <f>0.506*C11</f>
        <v>1.4494288973936829</v>
      </c>
      <c r="E11" s="6">
        <f>3.213-D11</f>
        <v>1.7635711026063172</v>
      </c>
      <c r="F11">
        <f>+EXP(E11)</f>
        <v>5.83323131123776</v>
      </c>
      <c r="G11" s="8">
        <f>+F11*B11</f>
        <v>102.3148771991103</v>
      </c>
      <c r="I11" s="18" t="s">
        <v>25</v>
      </c>
      <c r="J11" s="21">
        <f>+(D3*O3)+(E3*O5)+(F3*O6)</f>
        <v>13.357920246474997</v>
      </c>
      <c r="K11" s="22">
        <f>+(D4*O3)+(E4*O5)+(F4*O6)</f>
        <v>28.195655920559226</v>
      </c>
      <c r="L11" s="22">
        <f>+(D5*O3)+(E5*O5)+(F5*O6)</f>
        <v>21.100352478191244</v>
      </c>
      <c r="M11" s="22">
        <f>+(D6*O3)+(E6*O5)+(F6*O6)</f>
        <v>54.244036</v>
      </c>
      <c r="N11" s="26" t="s">
        <v>25</v>
      </c>
      <c r="O11" s="27">
        <f>+$L$3+$J$11-($L$3*J17)</f>
        <v>61.309920246474995</v>
      </c>
      <c r="P11" s="27">
        <f>+$L$4+$K$11-($L$4*K17)</f>
        <v>93.99765592055924</v>
      </c>
      <c r="Q11" s="27">
        <f>+$L$5+$L$11-($L$5*L17)</f>
        <v>108.92435247819124</v>
      </c>
      <c r="R11" s="27">
        <f>+$L$6+$M$11-($L$6*M17)</f>
        <v>198.172036</v>
      </c>
      <c r="S11" s="31" t="s">
        <v>25</v>
      </c>
      <c r="T11" s="32">
        <f>+O11*100/(10000*0.2*$K$3)</f>
        <v>2.5545800102697913</v>
      </c>
      <c r="U11" s="32">
        <f>+P11*100/(10000*0.2*$K$4)</f>
        <v>4.272620723661784</v>
      </c>
      <c r="V11" s="32">
        <f>+Q11*100/(10000*0.2*$K$5)</f>
        <v>4.9511069308268745</v>
      </c>
      <c r="W11" s="32">
        <f>+R11*100/(10000*0.2*K6)</f>
        <v>11.009557555555556</v>
      </c>
    </row>
    <row r="12" spans="2:23" ht="60.75" thickBot="1">
      <c r="B12" s="2">
        <v>123.21</v>
      </c>
      <c r="C12" s="6">
        <f>+LN(B12)</f>
        <v>4.813890216636577</v>
      </c>
      <c r="D12" s="6">
        <f>0.506*C12</f>
        <v>2.435828449618108</v>
      </c>
      <c r="E12" s="6">
        <f>3.213-D12</f>
        <v>0.7771715503818921</v>
      </c>
      <c r="F12">
        <f>+EXP(E12)</f>
        <v>2.1753107989085603</v>
      </c>
      <c r="G12" s="8">
        <f>+F12*B12</f>
        <v>268.0200435335237</v>
      </c>
      <c r="I12" s="18" t="s">
        <v>26</v>
      </c>
      <c r="J12" s="19" t="s">
        <v>30</v>
      </c>
      <c r="K12" s="19"/>
      <c r="L12" s="19"/>
      <c r="M12" s="19"/>
      <c r="N12" s="26" t="s">
        <v>26</v>
      </c>
      <c r="O12" s="27">
        <f>+$L$3+$J$11-($L$3*J18)</f>
        <v>61.213920246475</v>
      </c>
      <c r="P12" s="27">
        <f>+$L$4+$K$11-($L$4*K18)</f>
        <v>93.86565592055923</v>
      </c>
      <c r="Q12" s="27">
        <f>+$L$5+$L$11-($L$5*L18)</f>
        <v>108.74835247819124</v>
      </c>
      <c r="R12" s="27">
        <f>+$L$6+$M$11-($L$6*M18)</f>
        <v>198.100036</v>
      </c>
      <c r="S12" s="31" t="s">
        <v>26</v>
      </c>
      <c r="T12" s="32">
        <f>+O12*100/(10000*0.2*$K$3)</f>
        <v>2.5505800102697918</v>
      </c>
      <c r="U12" s="32">
        <f>+P12*100/(10000*0.2*$K$4)</f>
        <v>4.2666207236617835</v>
      </c>
      <c r="V12" s="32">
        <f>+Q12*100/(10000*0.2*$K$5)</f>
        <v>4.943106930826874</v>
      </c>
      <c r="W12" s="32">
        <f>+R12*100/(10000*0.2*$K$6)</f>
        <v>11.005557555555555</v>
      </c>
    </row>
    <row r="13" spans="2:23" ht="60.75" thickBot="1">
      <c r="B13" s="2">
        <v>57.08</v>
      </c>
      <c r="C13" s="6">
        <f>+LN(B13)</f>
        <v>4.0444537926086355</v>
      </c>
      <c r="D13" s="6">
        <f>0.506*C13</f>
        <v>2.0464936190599694</v>
      </c>
      <c r="E13" s="6">
        <f>3.213-D13</f>
        <v>1.1665063809400307</v>
      </c>
      <c r="F13">
        <f>+EXP(E13)</f>
        <v>3.210755863570124</v>
      </c>
      <c r="G13" s="8">
        <f>+F13*B13</f>
        <v>183.26994469258267</v>
      </c>
      <c r="I13" s="18" t="s">
        <v>29</v>
      </c>
      <c r="J13" s="21">
        <f>+(E3*O5)</f>
        <v>4.143752526563968</v>
      </c>
      <c r="K13" s="22">
        <f>+(E4*O5)</f>
        <v>9.648721567206852</v>
      </c>
      <c r="L13" s="22">
        <f>+(E5*O5)</f>
        <v>6.597718008932976</v>
      </c>
      <c r="M13" s="22">
        <f>+(E6*O5)</f>
        <v>19.020636</v>
      </c>
      <c r="N13" s="26" t="s">
        <v>29</v>
      </c>
      <c r="O13" s="27">
        <f>+$L$3+(J13)-($L$3*J19)</f>
        <v>48.30375252656397</v>
      </c>
      <c r="P13" s="27">
        <f>+$L$4+(K13)-($L$4*K19)</f>
        <v>69.04872156720685</v>
      </c>
      <c r="Q13" s="27">
        <f>+$L$5+(L13)-($L$5*L19)</f>
        <v>85.79771800893297</v>
      </c>
      <c r="R13" s="27">
        <f>+$L$6+(M13)-($L$6*M19)</f>
        <v>155.820636</v>
      </c>
      <c r="S13" s="31" t="s">
        <v>29</v>
      </c>
      <c r="T13" s="32">
        <f>+O13*100/(10000*0.2*$K$3)</f>
        <v>2.012656355273499</v>
      </c>
      <c r="U13" s="32">
        <f>+P13*100/(10000*0.2*$K$4)</f>
        <v>3.1385782530548574</v>
      </c>
      <c r="V13" s="32">
        <f>+Q13*100/(10000*0.2*$K$5)</f>
        <v>3.899896273133317</v>
      </c>
      <c r="W13" s="32">
        <f>+R13*100/(10000*0.2*$K$6)</f>
        <v>8.656702000000001</v>
      </c>
    </row>
    <row r="14" spans="2:15" ht="15.75" thickBot="1">
      <c r="B14" s="2">
        <v>303.65</v>
      </c>
      <c r="C14" s="6"/>
      <c r="D14" s="6"/>
      <c r="E14" s="6"/>
      <c r="G14" s="8">
        <f>1.74*B14</f>
        <v>528.351</v>
      </c>
      <c r="O14" t="s">
        <v>35</v>
      </c>
    </row>
    <row r="15" spans="9:19" ht="45.75" thickBot="1">
      <c r="I15" s="13"/>
      <c r="J15" s="36" t="s">
        <v>22</v>
      </c>
      <c r="K15" s="37"/>
      <c r="L15" s="37"/>
      <c r="M15" s="38"/>
      <c r="O15" s="24"/>
      <c r="P15" s="25" t="s">
        <v>8</v>
      </c>
      <c r="Q15" s="25" t="s">
        <v>9</v>
      </c>
      <c r="R15" s="25" t="s">
        <v>23</v>
      </c>
      <c r="S15" s="25" t="s">
        <v>24</v>
      </c>
    </row>
    <row r="16" spans="9:19" ht="45.75" thickBot="1">
      <c r="I16" s="3"/>
      <c r="J16" s="2" t="s">
        <v>8</v>
      </c>
      <c r="K16" s="2" t="s">
        <v>9</v>
      </c>
      <c r="L16" s="2" t="s">
        <v>23</v>
      </c>
      <c r="M16" s="2" t="s">
        <v>24</v>
      </c>
      <c r="O16" s="26" t="s">
        <v>25</v>
      </c>
      <c r="P16" s="27">
        <f>+$L$3*J17</f>
        <v>0.048</v>
      </c>
      <c r="Q16" s="27">
        <f>+$L$4*K17</f>
        <v>0.198</v>
      </c>
      <c r="R16" s="27">
        <f>+$L$5*L17</f>
        <v>0.176</v>
      </c>
      <c r="S16" s="27">
        <f>+$L$6*M17</f>
        <v>0.07200000000000001</v>
      </c>
    </row>
    <row r="17" spans="9:19" ht="60.75" thickBot="1">
      <c r="I17" s="3" t="s">
        <v>25</v>
      </c>
      <c r="J17" s="2">
        <v>0.001</v>
      </c>
      <c r="K17" s="2">
        <v>0.003</v>
      </c>
      <c r="L17" s="2">
        <v>0.002</v>
      </c>
      <c r="M17" s="2">
        <v>0.0005</v>
      </c>
      <c r="O17" s="26" t="s">
        <v>26</v>
      </c>
      <c r="P17" s="27">
        <f>+$L$3*J18</f>
        <v>0.14400000000000002</v>
      </c>
      <c r="Q17" s="27">
        <f>+$L$4*K18</f>
        <v>0.33</v>
      </c>
      <c r="R17" s="27">
        <f>+$L$5*L18</f>
        <v>0.352</v>
      </c>
      <c r="S17" s="27">
        <f>+$L$6*M18</f>
        <v>0.14400000000000002</v>
      </c>
    </row>
    <row r="18" spans="9:19" ht="60.75" thickBot="1">
      <c r="I18" s="3" t="s">
        <v>26</v>
      </c>
      <c r="J18" s="2">
        <v>0.003</v>
      </c>
      <c r="K18" s="2">
        <v>0.005</v>
      </c>
      <c r="L18" s="2">
        <v>0.004</v>
      </c>
      <c r="M18" s="2">
        <v>0.001</v>
      </c>
      <c r="O18" s="26" t="s">
        <v>29</v>
      </c>
      <c r="P18" s="27">
        <f>+$L$3*J19</f>
        <v>3.84</v>
      </c>
      <c r="Q18" s="27">
        <f>+$L$4*K19</f>
        <v>6.6000000000000005</v>
      </c>
      <c r="R18" s="27">
        <f>+$L$5*L19</f>
        <v>8.8</v>
      </c>
      <c r="S18" s="27">
        <f>+$L$6*M19</f>
        <v>7.2</v>
      </c>
    </row>
    <row r="19" spans="9:13" ht="75.75" thickBot="1">
      <c r="I19" s="3" t="s">
        <v>31</v>
      </c>
      <c r="J19" s="2">
        <v>0.08</v>
      </c>
      <c r="K19" s="2">
        <v>0.1</v>
      </c>
      <c r="L19" s="2">
        <v>0.1</v>
      </c>
      <c r="M19" s="2">
        <v>0.05</v>
      </c>
    </row>
  </sheetData>
  <sheetProtection/>
  <mergeCells count="11">
    <mergeCell ref="A1:A2"/>
    <mergeCell ref="C1:C2"/>
    <mergeCell ref="B1:B2"/>
    <mergeCell ref="E1:E2"/>
    <mergeCell ref="J15:M15"/>
    <mergeCell ref="G1:G2"/>
    <mergeCell ref="F1:F2"/>
    <mergeCell ref="B9:B10"/>
    <mergeCell ref="I1:I2"/>
    <mergeCell ref="J1:J2"/>
    <mergeCell ref="J9:M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Mi-PC</dc:creator>
  <cp:keywords/>
  <dc:description/>
  <cp:lastModifiedBy>Mirta García</cp:lastModifiedBy>
  <dcterms:created xsi:type="dcterms:W3CDTF">2014-02-21T15:31:20Z</dcterms:created>
  <dcterms:modified xsi:type="dcterms:W3CDTF">2017-09-12T20:14:45Z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