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laPcBosque\Downloads\curso_2024 (2)\"/>
    </mc:Choice>
  </mc:AlternateContent>
  <xr:revisionPtr revIDLastSave="0" documentId="13_ncr:1_{42490809-6E9C-43C2-B600-5A85CAA94F23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produccion" sheetId="1" r:id="rId1"/>
    <sheet name="conservacion" sheetId="5" r:id="rId2"/>
  </sheets>
  <definedNames>
    <definedName name="vol_ini_i" localSheetId="1">conservacion!$B$15:$N$15</definedName>
    <definedName name="vol_ini_i">produccion!$B$15:$N$15</definedName>
  </definedNames>
  <calcPr calcId="181029" iterateDelta="1E-4"/>
</workbook>
</file>

<file path=xl/calcChain.xml><?xml version="1.0" encoding="utf-8"?>
<calcChain xmlns="http://schemas.openxmlformats.org/spreadsheetml/2006/main">
  <c r="AP15" i="5" l="1"/>
  <c r="AS13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P15" i="1"/>
  <c r="AS1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S6" i="5" l="1"/>
  <c r="AS12" i="5"/>
  <c r="AS7" i="5"/>
  <c r="AS8" i="5"/>
  <c r="AS11" i="5"/>
  <c r="AS10" i="5"/>
  <c r="AS4" i="5"/>
  <c r="AS5" i="5"/>
  <c r="AS9" i="5"/>
  <c r="AS14" i="5"/>
  <c r="AS11" i="1"/>
  <c r="AS4" i="1"/>
  <c r="AS13" i="1"/>
  <c r="AS5" i="1"/>
  <c r="AS6" i="1"/>
  <c r="AS7" i="1"/>
  <c r="AS8" i="1"/>
  <c r="AS9" i="1"/>
  <c r="AS14" i="1"/>
  <c r="AS10" i="1"/>
  <c r="AP4" i="1" l="1"/>
  <c r="AB4" i="1" s="1"/>
  <c r="AP4" i="5"/>
  <c r="AO4" i="1" l="1"/>
  <c r="AN4" i="1" s="1"/>
  <c r="AM4" i="1" s="1"/>
  <c r="AL4" i="1" s="1"/>
  <c r="AK4" i="1" s="1"/>
  <c r="AJ4" i="1" s="1"/>
  <c r="AI4" i="1" s="1"/>
  <c r="AH4" i="1" s="1"/>
  <c r="AG4" i="1" s="1"/>
  <c r="AF4" i="1" s="1"/>
  <c r="AE4" i="1" s="1"/>
  <c r="AD4" i="1" s="1"/>
  <c r="AO4" i="5"/>
  <c r="AB4" i="5"/>
  <c r="AA4" i="1"/>
  <c r="AN4" i="5" l="1"/>
  <c r="AA4" i="5"/>
  <c r="N5" i="5" s="1"/>
  <c r="AP5" i="5" s="1"/>
  <c r="AB5" i="5" s="1"/>
  <c r="Z4" i="1"/>
  <c r="N5" i="1"/>
  <c r="AP5" i="1" l="1"/>
  <c r="AB5" i="1" s="1"/>
  <c r="AM4" i="5"/>
  <c r="Z4" i="5"/>
  <c r="M5" i="5" s="1"/>
  <c r="AO5" i="5" s="1"/>
  <c r="AA5" i="5" s="1"/>
  <c r="Y4" i="1"/>
  <c r="M5" i="1"/>
  <c r="AO5" i="1" l="1"/>
  <c r="AN5" i="1" s="1"/>
  <c r="AL4" i="5"/>
  <c r="Y4" i="5"/>
  <c r="L5" i="5"/>
  <c r="AN5" i="5" s="1"/>
  <c r="Z5" i="5" s="1"/>
  <c r="N6" i="5"/>
  <c r="AP6" i="5" s="1"/>
  <c r="AB6" i="5" s="1"/>
  <c r="X4" i="1"/>
  <c r="L5" i="1"/>
  <c r="Z5" i="1" l="1"/>
  <c r="AA5" i="1"/>
  <c r="N6" i="1" s="1"/>
  <c r="AP6" i="1" s="1"/>
  <c r="AB6" i="1" s="1"/>
  <c r="AK4" i="5"/>
  <c r="X4" i="5"/>
  <c r="K5" i="5"/>
  <c r="AM5" i="5" s="1"/>
  <c r="Y5" i="5" s="1"/>
  <c r="M6" i="5"/>
  <c r="AO6" i="5" s="1"/>
  <c r="AA6" i="5" s="1"/>
  <c r="M6" i="1"/>
  <c r="W4" i="1"/>
  <c r="K5" i="1"/>
  <c r="AO6" i="1" l="1"/>
  <c r="AA6" i="1" s="1"/>
  <c r="AM5" i="1"/>
  <c r="AJ4" i="5"/>
  <c r="W4" i="5"/>
  <c r="N7" i="5"/>
  <c r="AP7" i="5" s="1"/>
  <c r="AB7" i="5" s="1"/>
  <c r="J5" i="5"/>
  <c r="AL5" i="5" s="1"/>
  <c r="X5" i="5" s="1"/>
  <c r="L6" i="5"/>
  <c r="AN6" i="5" s="1"/>
  <c r="Z6" i="5" s="1"/>
  <c r="V4" i="1"/>
  <c r="J5" i="1"/>
  <c r="AL5" i="1" l="1"/>
  <c r="X5" i="1" s="1"/>
  <c r="K6" i="1" s="1"/>
  <c r="Y5" i="1"/>
  <c r="L6" i="1" s="1"/>
  <c r="AN6" i="1" s="1"/>
  <c r="AI4" i="5"/>
  <c r="V4" i="5"/>
  <c r="M7" i="5"/>
  <c r="AO7" i="5" s="1"/>
  <c r="AA7" i="5" s="1"/>
  <c r="I5" i="5"/>
  <c r="AK5" i="5" s="1"/>
  <c r="W5" i="5" s="1"/>
  <c r="K6" i="5"/>
  <c r="AM6" i="5" s="1"/>
  <c r="Y6" i="5" s="1"/>
  <c r="N7" i="1"/>
  <c r="U4" i="1"/>
  <c r="I5" i="1"/>
  <c r="AM6" i="1" l="1"/>
  <c r="AK5" i="1"/>
  <c r="AP7" i="1"/>
  <c r="AB7" i="1" s="1"/>
  <c r="Z6" i="1"/>
  <c r="M7" i="1" s="1"/>
  <c r="AH4" i="5"/>
  <c r="U4" i="5"/>
  <c r="L7" i="5"/>
  <c r="AN7" i="5" s="1"/>
  <c r="Z7" i="5" s="1"/>
  <c r="J6" i="5"/>
  <c r="AL6" i="5" s="1"/>
  <c r="X6" i="5" s="1"/>
  <c r="H5" i="5"/>
  <c r="AJ5" i="5" s="1"/>
  <c r="V5" i="5" s="1"/>
  <c r="N8" i="5"/>
  <c r="AP8" i="5" s="1"/>
  <c r="AB8" i="5" s="1"/>
  <c r="T4" i="1"/>
  <c r="H5" i="1"/>
  <c r="AO7" i="1" l="1"/>
  <c r="AA7" i="1" s="1"/>
  <c r="N8" i="1" s="1"/>
  <c r="AJ5" i="1"/>
  <c r="V5" i="1" s="1"/>
  <c r="W5" i="1"/>
  <c r="J6" i="1" s="1"/>
  <c r="AL6" i="1" s="1"/>
  <c r="X6" i="1" s="1"/>
  <c r="K7" i="1" s="1"/>
  <c r="Y6" i="1"/>
  <c r="L7" i="1" s="1"/>
  <c r="AN7" i="1" s="1"/>
  <c r="AG4" i="5"/>
  <c r="T4" i="5"/>
  <c r="K7" i="5"/>
  <c r="AM7" i="5" s="1"/>
  <c r="Y7" i="5" s="1"/>
  <c r="M8" i="5"/>
  <c r="AO8" i="5" s="1"/>
  <c r="AA8" i="5" s="1"/>
  <c r="G5" i="5"/>
  <c r="AI5" i="5" s="1"/>
  <c r="U5" i="5" s="1"/>
  <c r="I6" i="5"/>
  <c r="AK6" i="5" s="1"/>
  <c r="W6" i="5" s="1"/>
  <c r="S4" i="1"/>
  <c r="G5" i="1"/>
  <c r="AM7" i="1" l="1"/>
  <c r="Y7" i="1" s="1"/>
  <c r="L8" i="1" s="1"/>
  <c r="AI5" i="1"/>
  <c r="AP8" i="1"/>
  <c r="AB8" i="1" s="1"/>
  <c r="Z7" i="1"/>
  <c r="M8" i="1" s="1"/>
  <c r="AF4" i="5"/>
  <c r="S4" i="5"/>
  <c r="N9" i="5"/>
  <c r="AP9" i="5" s="1"/>
  <c r="AB9" i="5" s="1"/>
  <c r="L8" i="5"/>
  <c r="AN8" i="5" s="1"/>
  <c r="Z8" i="5" s="1"/>
  <c r="H6" i="5"/>
  <c r="AJ6" i="5" s="1"/>
  <c r="V6" i="5" s="1"/>
  <c r="J7" i="5"/>
  <c r="AL7" i="5" s="1"/>
  <c r="X7" i="5" s="1"/>
  <c r="F5" i="5"/>
  <c r="AH5" i="5" s="1"/>
  <c r="T5" i="5" s="1"/>
  <c r="I6" i="1"/>
  <c r="AK6" i="1" s="1"/>
  <c r="R4" i="1"/>
  <c r="F5" i="1"/>
  <c r="AH5" i="1" l="1"/>
  <c r="T5" i="1" s="1"/>
  <c r="AO8" i="1"/>
  <c r="AA8" i="1" s="1"/>
  <c r="N9" i="1" s="1"/>
  <c r="U5" i="1"/>
  <c r="H6" i="1" s="1"/>
  <c r="AJ6" i="1" s="1"/>
  <c r="W6" i="1"/>
  <c r="J7" i="1" s="1"/>
  <c r="AL7" i="1" s="1"/>
  <c r="AE4" i="5"/>
  <c r="R4" i="5"/>
  <c r="I7" i="5"/>
  <c r="AK7" i="5" s="1"/>
  <c r="W7" i="5" s="1"/>
  <c r="K8" i="5"/>
  <c r="AM8" i="5" s="1"/>
  <c r="Y8" i="5" s="1"/>
  <c r="M9" i="5"/>
  <c r="AO9" i="5" s="1"/>
  <c r="AA9" i="5" s="1"/>
  <c r="E5" i="5"/>
  <c r="AG5" i="5" s="1"/>
  <c r="S5" i="5" s="1"/>
  <c r="G6" i="5"/>
  <c r="AI6" i="5" s="1"/>
  <c r="U6" i="5" s="1"/>
  <c r="Q4" i="1"/>
  <c r="E5" i="1"/>
  <c r="AN8" i="1" l="1"/>
  <c r="Z8" i="1" s="1"/>
  <c r="M9" i="1" s="1"/>
  <c r="AG5" i="1"/>
  <c r="AP9" i="1"/>
  <c r="AB9" i="1" s="1"/>
  <c r="X7" i="1"/>
  <c r="K8" i="1" s="1"/>
  <c r="V6" i="1"/>
  <c r="I7" i="1" s="1"/>
  <c r="AK7" i="1" s="1"/>
  <c r="AD4" i="5"/>
  <c r="P4" i="5" s="1"/>
  <c r="Q4" i="5"/>
  <c r="H7" i="5"/>
  <c r="AJ7" i="5" s="1"/>
  <c r="V7" i="5" s="1"/>
  <c r="L9" i="5"/>
  <c r="AN9" i="5" s="1"/>
  <c r="Z9" i="5" s="1"/>
  <c r="N10" i="5"/>
  <c r="AP10" i="5" s="1"/>
  <c r="AB10" i="5" s="1"/>
  <c r="J8" i="5"/>
  <c r="AL8" i="5" s="1"/>
  <c r="X8" i="5" s="1"/>
  <c r="F6" i="5"/>
  <c r="AH6" i="5" s="1"/>
  <c r="T6" i="5" s="1"/>
  <c r="D5" i="5"/>
  <c r="AF5" i="5" s="1"/>
  <c r="R5" i="5" s="1"/>
  <c r="P4" i="1"/>
  <c r="D5" i="1"/>
  <c r="G6" i="1"/>
  <c r="AI6" i="1" s="1"/>
  <c r="AM8" i="1" l="1"/>
  <c r="Y8" i="1" s="1"/>
  <c r="L9" i="1" s="1"/>
  <c r="AF5" i="1"/>
  <c r="AO9" i="1"/>
  <c r="AA9" i="1" s="1"/>
  <c r="N10" i="1" s="1"/>
  <c r="S5" i="1"/>
  <c r="F6" i="1" s="1"/>
  <c r="AH6" i="1" s="1"/>
  <c r="W7" i="1"/>
  <c r="J8" i="1" s="1"/>
  <c r="AL8" i="1" s="1"/>
  <c r="U6" i="1"/>
  <c r="H7" i="1" s="1"/>
  <c r="AJ7" i="1" s="1"/>
  <c r="G7" i="5"/>
  <c r="AI7" i="5" s="1"/>
  <c r="U7" i="5" s="1"/>
  <c r="M10" i="5"/>
  <c r="AO10" i="5" s="1"/>
  <c r="AA10" i="5" s="1"/>
  <c r="I8" i="5"/>
  <c r="AK8" i="5" s="1"/>
  <c r="W8" i="5" s="1"/>
  <c r="E6" i="5"/>
  <c r="AG6" i="5" s="1"/>
  <c r="S6" i="5" s="1"/>
  <c r="AU4" i="5"/>
  <c r="K9" i="5"/>
  <c r="AM9" i="5" s="1"/>
  <c r="Y9" i="5" s="1"/>
  <c r="AV4" i="1"/>
  <c r="AU4" i="1"/>
  <c r="C5" i="1"/>
  <c r="B5" i="1"/>
  <c r="AN9" i="1" l="1"/>
  <c r="AE5" i="1"/>
  <c r="AD5" i="1" s="1"/>
  <c r="AP10" i="1"/>
  <c r="AB10" i="1" s="1"/>
  <c r="R5" i="1"/>
  <c r="E6" i="1" s="1"/>
  <c r="AG6" i="1" s="1"/>
  <c r="Z9" i="1"/>
  <c r="M10" i="1" s="1"/>
  <c r="X8" i="1"/>
  <c r="K9" i="1" s="1"/>
  <c r="V7" i="1"/>
  <c r="I8" i="1" s="1"/>
  <c r="AK8" i="1" s="1"/>
  <c r="T6" i="1"/>
  <c r="G7" i="1" s="1"/>
  <c r="AI7" i="1" s="1"/>
  <c r="J9" i="5"/>
  <c r="AL9" i="5" s="1"/>
  <c r="X9" i="5" s="1"/>
  <c r="F7" i="5"/>
  <c r="AH7" i="5" s="1"/>
  <c r="T7" i="5" s="1"/>
  <c r="H8" i="5"/>
  <c r="AJ8" i="5" s="1"/>
  <c r="V8" i="5" s="1"/>
  <c r="L10" i="5"/>
  <c r="AN10" i="5" s="1"/>
  <c r="Z10" i="5" s="1"/>
  <c r="N11" i="5"/>
  <c r="AP11" i="5" s="1"/>
  <c r="AB11" i="5" s="1"/>
  <c r="E21" i="5"/>
  <c r="J21" i="5" s="1"/>
  <c r="AW4" i="1"/>
  <c r="AX4" i="1" s="1"/>
  <c r="C5" i="5"/>
  <c r="AE5" i="5" s="1"/>
  <c r="B5" i="5"/>
  <c r="AV4" i="5"/>
  <c r="AW4" i="5" s="1"/>
  <c r="AX4" i="5" s="1"/>
  <c r="Q5" i="1"/>
  <c r="E21" i="1"/>
  <c r="L21" i="1" s="1"/>
  <c r="AO10" i="1" l="1"/>
  <c r="AM9" i="1"/>
  <c r="Y9" i="1" s="1"/>
  <c r="L10" i="1" s="1"/>
  <c r="AN10" i="1" s="1"/>
  <c r="W8" i="1"/>
  <c r="J9" i="1" s="1"/>
  <c r="U7" i="1"/>
  <c r="H8" i="1" s="1"/>
  <c r="AJ8" i="1" s="1"/>
  <c r="AA10" i="1"/>
  <c r="N11" i="1" s="1"/>
  <c r="S6" i="1"/>
  <c r="F7" i="1" s="1"/>
  <c r="AH7" i="1" s="1"/>
  <c r="AD5" i="5"/>
  <c r="P5" i="5" s="1"/>
  <c r="Q5" i="5"/>
  <c r="G8" i="5"/>
  <c r="AI8" i="5" s="1"/>
  <c r="U8" i="5" s="1"/>
  <c r="I9" i="5"/>
  <c r="AK9" i="5" s="1"/>
  <c r="W9" i="5" s="1"/>
  <c r="K10" i="5"/>
  <c r="AM10" i="5" s="1"/>
  <c r="Y10" i="5" s="1"/>
  <c r="D6" i="5"/>
  <c r="AF6" i="5" s="1"/>
  <c r="R6" i="5" s="1"/>
  <c r="M11" i="5"/>
  <c r="AO11" i="5" s="1"/>
  <c r="AA11" i="5" s="1"/>
  <c r="D6" i="1"/>
  <c r="AF6" i="1" s="1"/>
  <c r="AL9" i="1" l="1"/>
  <c r="X9" i="1" s="1"/>
  <c r="K10" i="1" s="1"/>
  <c r="AM10" i="1" s="1"/>
  <c r="AP11" i="1"/>
  <c r="AB11" i="1" s="1"/>
  <c r="P5" i="1"/>
  <c r="AV5" i="1" s="1"/>
  <c r="V8" i="1"/>
  <c r="I9" i="1" s="1"/>
  <c r="AK9" i="1" s="1"/>
  <c r="T7" i="1"/>
  <c r="G8" i="1" s="1"/>
  <c r="AI8" i="1" s="1"/>
  <c r="Z10" i="1"/>
  <c r="M11" i="1" s="1"/>
  <c r="N12" i="5"/>
  <c r="AP12" i="5" s="1"/>
  <c r="AB12" i="5" s="1"/>
  <c r="J10" i="5"/>
  <c r="AL10" i="5" s="1"/>
  <c r="X10" i="5" s="1"/>
  <c r="E7" i="5"/>
  <c r="AG7" i="5" s="1"/>
  <c r="S7" i="5" s="1"/>
  <c r="L11" i="5"/>
  <c r="AN11" i="5" s="1"/>
  <c r="Z11" i="5" s="1"/>
  <c r="H9" i="5"/>
  <c r="AJ9" i="5" s="1"/>
  <c r="V9" i="5" s="1"/>
  <c r="AU5" i="5"/>
  <c r="AU5" i="1"/>
  <c r="C6" i="1"/>
  <c r="AE6" i="1" s="1"/>
  <c r="B6" i="1" l="1"/>
  <c r="AO11" i="1"/>
  <c r="AD6" i="1"/>
  <c r="Y10" i="1"/>
  <c r="L11" i="1" s="1"/>
  <c r="U8" i="1"/>
  <c r="H9" i="1" s="1"/>
  <c r="AJ9" i="1" s="1"/>
  <c r="AA11" i="1"/>
  <c r="N12" i="1" s="1"/>
  <c r="W9" i="1"/>
  <c r="J10" i="1" s="1"/>
  <c r="AL10" i="1" s="1"/>
  <c r="R6" i="1"/>
  <c r="E7" i="1" s="1"/>
  <c r="AG7" i="1" s="1"/>
  <c r="I10" i="5"/>
  <c r="AK10" i="5" s="1"/>
  <c r="W10" i="5" s="1"/>
  <c r="K11" i="5"/>
  <c r="AM11" i="5" s="1"/>
  <c r="Y11" i="5" s="1"/>
  <c r="F8" i="5"/>
  <c r="AH8" i="5" s="1"/>
  <c r="T8" i="5" s="1"/>
  <c r="M12" i="5"/>
  <c r="AO12" i="5" s="1"/>
  <c r="AA12" i="5" s="1"/>
  <c r="AV5" i="5"/>
  <c r="AW5" i="5" s="1"/>
  <c r="AX5" i="5" s="1"/>
  <c r="B6" i="5"/>
  <c r="C6" i="5"/>
  <c r="AE6" i="5" s="1"/>
  <c r="Q6" i="5" s="1"/>
  <c r="E22" i="5"/>
  <c r="J22" i="5" s="1"/>
  <c r="AW5" i="1"/>
  <c r="AX5" i="1" s="1"/>
  <c r="E22" i="1"/>
  <c r="L22" i="1" s="1"/>
  <c r="AN11" i="1" l="1"/>
  <c r="AP12" i="1"/>
  <c r="AB12" i="1" s="1"/>
  <c r="V9" i="1"/>
  <c r="I10" i="1" s="1"/>
  <c r="AK10" i="1" s="1"/>
  <c r="X10" i="1"/>
  <c r="K11" i="1" s="1"/>
  <c r="S7" i="1"/>
  <c r="F8" i="1" s="1"/>
  <c r="AH8" i="1" s="1"/>
  <c r="Z11" i="1"/>
  <c r="M12" i="1" s="1"/>
  <c r="AO12" i="1" s="1"/>
  <c r="Q6" i="1"/>
  <c r="D7" i="1" s="1"/>
  <c r="AF7" i="1" s="1"/>
  <c r="AD6" i="5"/>
  <c r="P6" i="5" s="1"/>
  <c r="N13" i="5"/>
  <c r="AP13" i="5" s="1"/>
  <c r="AB13" i="5" s="1"/>
  <c r="L12" i="5"/>
  <c r="AN12" i="5" s="1"/>
  <c r="Z12" i="5" s="1"/>
  <c r="G9" i="5"/>
  <c r="AI9" i="5" s="1"/>
  <c r="U9" i="5" s="1"/>
  <c r="J11" i="5"/>
  <c r="AL11" i="5" s="1"/>
  <c r="X11" i="5" s="1"/>
  <c r="D7" i="5"/>
  <c r="AF7" i="5" s="1"/>
  <c r="R7" i="5" s="1"/>
  <c r="AM11" i="1" l="1"/>
  <c r="Y11" i="1" s="1"/>
  <c r="L12" i="1" s="1"/>
  <c r="AN12" i="1" s="1"/>
  <c r="T8" i="1"/>
  <c r="G9" i="1" s="1"/>
  <c r="AI9" i="1" s="1"/>
  <c r="AA12" i="1"/>
  <c r="N13" i="1" s="1"/>
  <c r="W10" i="1"/>
  <c r="J11" i="1" s="1"/>
  <c r="R7" i="1"/>
  <c r="E8" i="1" s="1"/>
  <c r="AG8" i="1" s="1"/>
  <c r="F24" i="1"/>
  <c r="H26" i="1" s="1"/>
  <c r="I26" i="1" s="1"/>
  <c r="P6" i="1"/>
  <c r="B7" i="1" s="1"/>
  <c r="AU6" i="5"/>
  <c r="E8" i="5"/>
  <c r="H10" i="5"/>
  <c r="AJ10" i="5" s="1"/>
  <c r="V10" i="5" s="1"/>
  <c r="M13" i="5"/>
  <c r="AO13" i="5" s="1"/>
  <c r="AA13" i="5" s="1"/>
  <c r="K12" i="5"/>
  <c r="AM12" i="5" s="1"/>
  <c r="Y12" i="5" s="1"/>
  <c r="AU6" i="1"/>
  <c r="G24" i="1"/>
  <c r="AL11" i="1" l="1"/>
  <c r="X11" i="1" s="1"/>
  <c r="K12" i="1" s="1"/>
  <c r="AM12" i="1" s="1"/>
  <c r="AP13" i="1"/>
  <c r="AB13" i="1" s="1"/>
  <c r="Z12" i="1"/>
  <c r="M13" i="1" s="1"/>
  <c r="U9" i="1"/>
  <c r="H10" i="1" s="1"/>
  <c r="AJ10" i="1" s="1"/>
  <c r="F31" i="1"/>
  <c r="G31" i="1" s="1"/>
  <c r="C7" i="1"/>
  <c r="AE7" i="1" s="1"/>
  <c r="AD7" i="1" s="1"/>
  <c r="AV6" i="1"/>
  <c r="AW6" i="1" s="1"/>
  <c r="AX6" i="1" s="1"/>
  <c r="F25" i="5"/>
  <c r="G25" i="5" s="1"/>
  <c r="AG8" i="5"/>
  <c r="C7" i="5"/>
  <c r="AE7" i="5" s="1"/>
  <c r="Q7" i="5" s="1"/>
  <c r="N14" i="5"/>
  <c r="AP14" i="5" s="1"/>
  <c r="AB14" i="5" s="1"/>
  <c r="I11" i="5"/>
  <c r="AK11" i="5" s="1"/>
  <c r="W11" i="5" s="1"/>
  <c r="E23" i="5"/>
  <c r="J23" i="5" s="1"/>
  <c r="L13" i="5"/>
  <c r="AN13" i="5" s="1"/>
  <c r="Z13" i="5" s="1"/>
  <c r="E23" i="1"/>
  <c r="L23" i="1" s="1"/>
  <c r="AO13" i="1" l="1"/>
  <c r="AA13" i="1" s="1"/>
  <c r="N14" i="1" s="1"/>
  <c r="H33" i="1"/>
  <c r="I33" i="1" s="1"/>
  <c r="V10" i="1"/>
  <c r="I11" i="1" s="1"/>
  <c r="AK11" i="1" s="1"/>
  <c r="Q7" i="1"/>
  <c r="D8" i="1" s="1"/>
  <c r="AF8" i="1" s="1"/>
  <c r="Y12" i="1"/>
  <c r="L13" i="1" s="1"/>
  <c r="AN13" i="1" s="1"/>
  <c r="S8" i="1"/>
  <c r="F9" i="1" s="1"/>
  <c r="S8" i="5"/>
  <c r="F9" i="5" s="1"/>
  <c r="F35" i="5"/>
  <c r="G35" i="5" s="1"/>
  <c r="AV6" i="5"/>
  <c r="AW6" i="5" s="1"/>
  <c r="AX6" i="5" s="1"/>
  <c r="B7" i="5"/>
  <c r="AD7" i="5" s="1"/>
  <c r="P7" i="5" s="1"/>
  <c r="J12" i="5"/>
  <c r="AL12" i="5" s="1"/>
  <c r="X12" i="5" s="1"/>
  <c r="M14" i="5"/>
  <c r="D8" i="5"/>
  <c r="AF8" i="5" s="1"/>
  <c r="R8" i="5" s="1"/>
  <c r="AP14" i="1" l="1"/>
  <c r="AB14" i="1" s="1"/>
  <c r="AH9" i="1"/>
  <c r="T9" i="1" s="1"/>
  <c r="G10" i="1" s="1"/>
  <c r="AI10" i="1" s="1"/>
  <c r="Z13" i="1"/>
  <c r="M14" i="1" s="1"/>
  <c r="R8" i="1"/>
  <c r="E9" i="1" s="1"/>
  <c r="F25" i="1"/>
  <c r="H27" i="1" s="1"/>
  <c r="I27" i="1" s="1"/>
  <c r="W11" i="1"/>
  <c r="J12" i="1" s="1"/>
  <c r="AL12" i="1" s="1"/>
  <c r="P7" i="1"/>
  <c r="C8" i="1" s="1"/>
  <c r="AE8" i="1" s="1"/>
  <c r="AH9" i="5"/>
  <c r="T9" i="5" s="1"/>
  <c r="G10" i="5" s="1"/>
  <c r="AI10" i="5" s="1"/>
  <c r="U10" i="5" s="1"/>
  <c r="H11" i="5" s="1"/>
  <c r="AJ11" i="5" s="1"/>
  <c r="V11" i="5" s="1"/>
  <c r="AO14" i="5"/>
  <c r="AA14" i="5" s="1"/>
  <c r="K13" i="5"/>
  <c r="AM13" i="5" s="1"/>
  <c r="Y13" i="5" s="1"/>
  <c r="E9" i="5"/>
  <c r="AU7" i="1"/>
  <c r="F32" i="1"/>
  <c r="G32" i="1" s="1"/>
  <c r="B8" i="1" l="1"/>
  <c r="AD8" i="1" s="1"/>
  <c r="AG9" i="1"/>
  <c r="AO14" i="1"/>
  <c r="AA14" i="1" s="1"/>
  <c r="X12" i="1"/>
  <c r="K13" i="1" s="1"/>
  <c r="AM13" i="1" s="1"/>
  <c r="AV7" i="1"/>
  <c r="AW7" i="1" s="1"/>
  <c r="AX7" i="1" s="1"/>
  <c r="G25" i="1"/>
  <c r="F26" i="5"/>
  <c r="G26" i="5" s="1"/>
  <c r="AG9" i="5"/>
  <c r="I12" i="5"/>
  <c r="AK12" i="5" s="1"/>
  <c r="W12" i="5" s="1"/>
  <c r="L14" i="5"/>
  <c r="E24" i="1"/>
  <c r="L24" i="1" s="1"/>
  <c r="AU7" i="5"/>
  <c r="H34" i="1"/>
  <c r="I34" i="1" s="1"/>
  <c r="Y13" i="1" l="1"/>
  <c r="L14" i="1" s="1"/>
  <c r="U10" i="1"/>
  <c r="H11" i="1" s="1"/>
  <c r="AJ11" i="1" s="1"/>
  <c r="P8" i="1"/>
  <c r="Q8" i="1"/>
  <c r="D9" i="1" s="1"/>
  <c r="S9" i="1"/>
  <c r="F10" i="1" s="1"/>
  <c r="AH10" i="1" s="1"/>
  <c r="S9" i="5"/>
  <c r="F10" i="5" s="1"/>
  <c r="F36" i="5"/>
  <c r="G36" i="5" s="1"/>
  <c r="AN14" i="5"/>
  <c r="Z14" i="5" s="1"/>
  <c r="J13" i="5"/>
  <c r="AL13" i="5" s="1"/>
  <c r="X13" i="5" s="1"/>
  <c r="E24" i="5"/>
  <c r="J24" i="5" s="1"/>
  <c r="B8" i="5"/>
  <c r="AV7" i="5"/>
  <c r="AW7" i="5" s="1"/>
  <c r="AX7" i="5" s="1"/>
  <c r="C8" i="5"/>
  <c r="AE8" i="5" s="1"/>
  <c r="Q8" i="5" s="1"/>
  <c r="F26" i="1" l="1"/>
  <c r="G26" i="1" s="1"/>
  <c r="AF9" i="1"/>
  <c r="AN14" i="1"/>
  <c r="Z14" i="1" s="1"/>
  <c r="T10" i="1"/>
  <c r="G11" i="1" s="1"/>
  <c r="AI11" i="1" s="1"/>
  <c r="J28" i="1"/>
  <c r="K28" i="1" s="1"/>
  <c r="AU8" i="1"/>
  <c r="E25" i="1" s="1"/>
  <c r="L25" i="1" s="1"/>
  <c r="AH10" i="5"/>
  <c r="T10" i="5" s="1"/>
  <c r="G11" i="5" s="1"/>
  <c r="AD8" i="5"/>
  <c r="P8" i="5" s="1"/>
  <c r="K14" i="5"/>
  <c r="AM14" i="5" s="1"/>
  <c r="Y14" i="5" s="1"/>
  <c r="D9" i="5"/>
  <c r="AF9" i="5" s="1"/>
  <c r="R9" i="5" s="1"/>
  <c r="AV8" i="1"/>
  <c r="B9" i="1"/>
  <c r="C9" i="1"/>
  <c r="H28" i="1" l="1"/>
  <c r="I28" i="1" s="1"/>
  <c r="F33" i="1"/>
  <c r="H35" i="1" s="1"/>
  <c r="I35" i="1" s="1"/>
  <c r="AE9" i="1"/>
  <c r="AD9" i="1" s="1"/>
  <c r="AW8" i="1"/>
  <c r="AX8" i="1" s="1"/>
  <c r="J29" i="1"/>
  <c r="J36" i="1" s="1"/>
  <c r="K36" i="1" s="1"/>
  <c r="U11" i="1"/>
  <c r="H12" i="1" s="1"/>
  <c r="J35" i="1"/>
  <c r="K35" i="1" s="1"/>
  <c r="V11" i="1"/>
  <c r="I12" i="1" s="1"/>
  <c r="AK12" i="1" s="1"/>
  <c r="R9" i="1"/>
  <c r="E10" i="1" s="1"/>
  <c r="AG10" i="1" s="1"/>
  <c r="AI11" i="5"/>
  <c r="U11" i="5" s="1"/>
  <c r="H12" i="5" s="1"/>
  <c r="H31" i="5"/>
  <c r="I31" i="5" s="1"/>
  <c r="E10" i="5"/>
  <c r="G33" i="1" l="1"/>
  <c r="K29" i="1"/>
  <c r="AJ12" i="1"/>
  <c r="S10" i="1"/>
  <c r="F11" i="1" s="1"/>
  <c r="AH11" i="1" s="1"/>
  <c r="W12" i="1"/>
  <c r="J13" i="1" s="1"/>
  <c r="AL13" i="1" s="1"/>
  <c r="P9" i="1"/>
  <c r="C10" i="1" s="1"/>
  <c r="Q9" i="1"/>
  <c r="D10" i="1" s="1"/>
  <c r="AJ12" i="5"/>
  <c r="V12" i="5" s="1"/>
  <c r="I13" i="5" s="1"/>
  <c r="F27" i="5"/>
  <c r="G27" i="5" s="1"/>
  <c r="AG10" i="5"/>
  <c r="AU8" i="5"/>
  <c r="F27" i="1" l="1"/>
  <c r="H29" i="1" s="1"/>
  <c r="I29" i="1" s="1"/>
  <c r="AF10" i="1"/>
  <c r="AE10" i="1" s="1"/>
  <c r="AU9" i="1"/>
  <c r="E26" i="1" s="1"/>
  <c r="L26" i="1" s="1"/>
  <c r="X13" i="1"/>
  <c r="K14" i="1" s="1"/>
  <c r="J30" i="1"/>
  <c r="J37" i="1" s="1"/>
  <c r="K37" i="1" s="1"/>
  <c r="T11" i="1"/>
  <c r="G12" i="1" s="1"/>
  <c r="AI12" i="1" s="1"/>
  <c r="V12" i="1"/>
  <c r="I13" i="1" s="1"/>
  <c r="AK13" i="1" s="1"/>
  <c r="AK13" i="5"/>
  <c r="W13" i="5" s="1"/>
  <c r="J14" i="5" s="1"/>
  <c r="S10" i="5"/>
  <c r="F11" i="5" s="1"/>
  <c r="F37" i="5"/>
  <c r="G37" i="5" s="1"/>
  <c r="B10" i="1"/>
  <c r="AV8" i="5"/>
  <c r="AW8" i="5" s="1"/>
  <c r="AX8" i="5" s="1"/>
  <c r="B9" i="5"/>
  <c r="C9" i="5"/>
  <c r="AE9" i="5" s="1"/>
  <c r="Q9" i="5" s="1"/>
  <c r="E25" i="5"/>
  <c r="J25" i="5" s="1"/>
  <c r="AV9" i="1"/>
  <c r="K30" i="1"/>
  <c r="G27" i="1" l="1"/>
  <c r="F34" i="1"/>
  <c r="G34" i="1" s="1"/>
  <c r="AD10" i="1"/>
  <c r="AW9" i="1"/>
  <c r="AX9" i="1" s="1"/>
  <c r="AM14" i="1"/>
  <c r="Y14" i="1" s="1"/>
  <c r="W13" i="1"/>
  <c r="J14" i="1" s="1"/>
  <c r="R10" i="1"/>
  <c r="E11" i="1" s="1"/>
  <c r="AG11" i="1" s="1"/>
  <c r="AH11" i="5"/>
  <c r="T11" i="5" s="1"/>
  <c r="G12" i="5" s="1"/>
  <c r="AL14" i="5"/>
  <c r="X14" i="5" s="1"/>
  <c r="H32" i="5"/>
  <c r="I32" i="5" s="1"/>
  <c r="AD9" i="5"/>
  <c r="P9" i="5" s="1"/>
  <c r="D10" i="5"/>
  <c r="AF10" i="5" s="1"/>
  <c r="R10" i="5" s="1"/>
  <c r="H36" i="1" l="1"/>
  <c r="I36" i="1" s="1"/>
  <c r="AL14" i="1"/>
  <c r="X14" i="1" s="1"/>
  <c r="J31" i="1"/>
  <c r="K31" i="1" s="1"/>
  <c r="S11" i="1"/>
  <c r="F12" i="1" s="1"/>
  <c r="AH12" i="1" s="1"/>
  <c r="P10" i="1"/>
  <c r="C11" i="1" s="1"/>
  <c r="Q10" i="1"/>
  <c r="D11" i="1" s="1"/>
  <c r="AF11" i="1" s="1"/>
  <c r="U12" i="1"/>
  <c r="H13" i="1" s="1"/>
  <c r="AJ13" i="1" s="1"/>
  <c r="AI12" i="5"/>
  <c r="U12" i="5" s="1"/>
  <c r="H13" i="5" s="1"/>
  <c r="E11" i="5"/>
  <c r="AE11" i="1" l="1"/>
  <c r="Q11" i="1" s="1"/>
  <c r="R11" i="1"/>
  <c r="E12" i="1" s="1"/>
  <c r="AG12" i="1" s="1"/>
  <c r="V13" i="1"/>
  <c r="I14" i="1" s="1"/>
  <c r="AU10" i="1"/>
  <c r="E27" i="1" s="1"/>
  <c r="L27" i="1" s="1"/>
  <c r="AJ13" i="5"/>
  <c r="V13" i="5" s="1"/>
  <c r="I14" i="5" s="1"/>
  <c r="F28" i="5"/>
  <c r="G28" i="5" s="1"/>
  <c r="AG11" i="5"/>
  <c r="AU9" i="5"/>
  <c r="F28" i="1"/>
  <c r="G28" i="1" s="1"/>
  <c r="B11" i="1"/>
  <c r="J32" i="1"/>
  <c r="K32" i="1" s="1"/>
  <c r="AV10" i="1"/>
  <c r="J33" i="1"/>
  <c r="K33" i="1" s="1"/>
  <c r="L33" i="1" s="1"/>
  <c r="AK14" i="1" l="1"/>
  <c r="W14" i="1" s="1"/>
  <c r="J34" i="1"/>
  <c r="K34" i="1" s="1"/>
  <c r="L34" i="1" s="1"/>
  <c r="AD11" i="1"/>
  <c r="AW10" i="1"/>
  <c r="AX10" i="1" s="1"/>
  <c r="F35" i="1"/>
  <c r="G35" i="1" s="1"/>
  <c r="L35" i="1" s="1"/>
  <c r="T12" i="1"/>
  <c r="G13" i="1" s="1"/>
  <c r="AI13" i="1" s="1"/>
  <c r="AK14" i="5"/>
  <c r="W14" i="5" s="1"/>
  <c r="H33" i="5"/>
  <c r="I33" i="5" s="1"/>
  <c r="S11" i="5"/>
  <c r="F12" i="5" s="1"/>
  <c r="AV9" i="5"/>
  <c r="AW9" i="5" s="1"/>
  <c r="AX9" i="5" s="1"/>
  <c r="B10" i="5"/>
  <c r="C10" i="5"/>
  <c r="AE10" i="5" s="1"/>
  <c r="Q10" i="5" s="1"/>
  <c r="H30" i="1"/>
  <c r="I30" i="1" s="1"/>
  <c r="E26" i="5"/>
  <c r="J26" i="5" s="1"/>
  <c r="D12" i="1"/>
  <c r="AF12" i="1" s="1"/>
  <c r="H37" i="1" l="1"/>
  <c r="I37" i="1" s="1"/>
  <c r="U13" i="1"/>
  <c r="H14" i="1" s="1"/>
  <c r="P11" i="1"/>
  <c r="AV11" i="1" s="1"/>
  <c r="S12" i="1"/>
  <c r="F13" i="1" s="1"/>
  <c r="AH13" i="1" s="1"/>
  <c r="AH12" i="5"/>
  <c r="T12" i="5" s="1"/>
  <c r="G13" i="5" s="1"/>
  <c r="AD10" i="5"/>
  <c r="P10" i="5" s="1"/>
  <c r="D11" i="5"/>
  <c r="AF11" i="5" s="1"/>
  <c r="R11" i="5" s="1"/>
  <c r="R12" i="1"/>
  <c r="F29" i="1"/>
  <c r="F36" i="1" s="1"/>
  <c r="G36" i="1" s="1"/>
  <c r="L36" i="1" s="1"/>
  <c r="AU11" i="1"/>
  <c r="E28" i="1" s="1"/>
  <c r="L28" i="1" s="1"/>
  <c r="C12" i="1"/>
  <c r="AE12" i="1" s="1"/>
  <c r="AJ14" i="1" l="1"/>
  <c r="V14" i="1" s="1"/>
  <c r="T13" i="1"/>
  <c r="G14" i="1" s="1"/>
  <c r="B12" i="1"/>
  <c r="AD12" i="1" s="1"/>
  <c r="AI13" i="5"/>
  <c r="U13" i="5" s="1"/>
  <c r="H14" i="5" s="1"/>
  <c r="E12" i="5"/>
  <c r="AW11" i="1"/>
  <c r="AX11" i="1" s="1"/>
  <c r="H31" i="1"/>
  <c r="I31" i="1" s="1"/>
  <c r="L31" i="1" s="1"/>
  <c r="G29" i="1"/>
  <c r="E13" i="1"/>
  <c r="AG13" i="1" s="1"/>
  <c r="AI14" i="1" l="1"/>
  <c r="U14" i="1" s="1"/>
  <c r="P12" i="1"/>
  <c r="Q12" i="1"/>
  <c r="D13" i="1" s="1"/>
  <c r="AF13" i="1" s="1"/>
  <c r="AJ14" i="5"/>
  <c r="V14" i="5" s="1"/>
  <c r="H34" i="5"/>
  <c r="I34" i="5" s="1"/>
  <c r="F29" i="5"/>
  <c r="G29" i="5" s="1"/>
  <c r="AG12" i="5"/>
  <c r="AU10" i="5"/>
  <c r="E27" i="5" s="1"/>
  <c r="J27" i="5" s="1"/>
  <c r="AV10" i="5"/>
  <c r="B11" i="5"/>
  <c r="C11" i="5"/>
  <c r="AE11" i="5" s="1"/>
  <c r="Q11" i="5" s="1"/>
  <c r="AU12" i="1"/>
  <c r="E29" i="1" s="1"/>
  <c r="L29" i="1" s="1"/>
  <c r="S13" i="1" l="1"/>
  <c r="F14" i="1" s="1"/>
  <c r="S12" i="5"/>
  <c r="F13" i="5" s="1"/>
  <c r="AD11" i="5"/>
  <c r="P11" i="5" s="1"/>
  <c r="AW10" i="5"/>
  <c r="AX10" i="5" s="1"/>
  <c r="D12" i="5"/>
  <c r="AF12" i="5" s="1"/>
  <c r="R12" i="5" s="1"/>
  <c r="AV12" i="1"/>
  <c r="AW12" i="1" s="1"/>
  <c r="AX12" i="1" s="1"/>
  <c r="R13" i="1"/>
  <c r="F30" i="1"/>
  <c r="H32" i="1" s="1"/>
  <c r="I32" i="1" s="1"/>
  <c r="L32" i="1" s="1"/>
  <c r="B13" i="1"/>
  <c r="C13" i="1"/>
  <c r="AE13" i="1" s="1"/>
  <c r="AD13" i="1" l="1"/>
  <c r="AH14" i="1"/>
  <c r="T14" i="1" s="1"/>
  <c r="AH13" i="5"/>
  <c r="T13" i="5" s="1"/>
  <c r="G14" i="5" s="1"/>
  <c r="E13" i="5"/>
  <c r="Q13" i="1"/>
  <c r="G30" i="1"/>
  <c r="L30" i="1" s="1"/>
  <c r="F37" i="1"/>
  <c r="G37" i="1" s="1"/>
  <c r="L37" i="1" s="1"/>
  <c r="E14" i="1"/>
  <c r="AG14" i="1" l="1"/>
  <c r="S14" i="1" s="1"/>
  <c r="AI14" i="5"/>
  <c r="U14" i="5" s="1"/>
  <c r="H35" i="5"/>
  <c r="I35" i="5" s="1"/>
  <c r="J35" i="5" s="1"/>
  <c r="F30" i="5"/>
  <c r="G30" i="5" s="1"/>
  <c r="AG13" i="5"/>
  <c r="AU11" i="5"/>
  <c r="E28" i="5" s="1"/>
  <c r="J28" i="5" s="1"/>
  <c r="B12" i="5"/>
  <c r="AV11" i="5"/>
  <c r="C12" i="5"/>
  <c r="AE12" i="5" s="1"/>
  <c r="Q12" i="5" s="1"/>
  <c r="D14" i="1"/>
  <c r="AF14" i="1" l="1"/>
  <c r="R14" i="1" s="1"/>
  <c r="P13" i="1"/>
  <c r="AV13" i="1" s="1"/>
  <c r="S13" i="5"/>
  <c r="F14" i="5" s="1"/>
  <c r="AD12" i="5"/>
  <c r="P12" i="5" s="1"/>
  <c r="AW11" i="5"/>
  <c r="AX11" i="5" s="1"/>
  <c r="D13" i="5"/>
  <c r="AF13" i="5" s="1"/>
  <c r="R13" i="5" s="1"/>
  <c r="AU13" i="1"/>
  <c r="C14" i="1" l="1"/>
  <c r="AE14" i="1" s="1"/>
  <c r="Q14" i="1" s="1"/>
  <c r="AW13" i="1"/>
  <c r="AX13" i="1" s="1"/>
  <c r="B14" i="1"/>
  <c r="AH14" i="5"/>
  <c r="T14" i="5" s="1"/>
  <c r="H36" i="5"/>
  <c r="I36" i="5" s="1"/>
  <c r="J36" i="5" s="1"/>
  <c r="E14" i="5"/>
  <c r="AD14" i="1" l="1"/>
  <c r="AG14" i="5"/>
  <c r="S14" i="5" s="1"/>
  <c r="H37" i="5"/>
  <c r="I37" i="5" s="1"/>
  <c r="J37" i="5" s="1"/>
  <c r="F31" i="5"/>
  <c r="G31" i="5" s="1"/>
  <c r="AU12" i="5"/>
  <c r="P14" i="1" l="1"/>
  <c r="AV14" i="1" s="1"/>
  <c r="E29" i="5"/>
  <c r="J29" i="5" s="1"/>
  <c r="B13" i="5"/>
  <c r="AV12" i="5"/>
  <c r="AW12" i="5" s="1"/>
  <c r="AX12" i="5" s="1"/>
  <c r="C13" i="5"/>
  <c r="AE13" i="5" s="1"/>
  <c r="Q13" i="5" s="1"/>
  <c r="AU14" i="1"/>
  <c r="AW14" i="1" l="1"/>
  <c r="AX14" i="1" s="1"/>
  <c r="AX15" i="1" s="1"/>
  <c r="AD13" i="5"/>
  <c r="P13" i="5" s="1"/>
  <c r="D14" i="5"/>
  <c r="AF14" i="5" s="1"/>
  <c r="R14" i="5" s="1"/>
  <c r="F32" i="5" l="1"/>
  <c r="G32" i="5" s="1"/>
  <c r="J32" i="5" s="1"/>
  <c r="AU13" i="5"/>
  <c r="E30" i="5" s="1"/>
  <c r="J30" i="5" s="1"/>
  <c r="AV13" i="5" l="1"/>
  <c r="AW13" i="5" s="1"/>
  <c r="AX13" i="5" s="1"/>
  <c r="B14" i="5" l="1"/>
  <c r="C14" i="5"/>
  <c r="AE14" i="5" s="1"/>
  <c r="Q14" i="5" s="1"/>
  <c r="F34" i="5" l="1"/>
  <c r="G34" i="5" s="1"/>
  <c r="J34" i="5" s="1"/>
  <c r="AD14" i="5"/>
  <c r="P14" i="5" s="1"/>
  <c r="F33" i="5"/>
  <c r="G33" i="5" s="1"/>
  <c r="J33" i="5" s="1"/>
  <c r="AU14" i="5" l="1"/>
  <c r="E31" i="5" s="1"/>
  <c r="J31" i="5" s="1"/>
  <c r="AV14" i="5" l="1"/>
  <c r="AW14" i="5" s="1"/>
  <c r="AX14" i="5" s="1"/>
  <c r="AX15" i="5" s="1"/>
</calcChain>
</file>

<file path=xl/sharedStrings.xml><?xml version="1.0" encoding="utf-8"?>
<sst xmlns="http://schemas.openxmlformats.org/spreadsheetml/2006/main" count="71" uniqueCount="29">
  <si>
    <t>Simulación de las cosechas regulando por volumen y cortando primero los rodales de más edad (las celdas en negrita son datos y el resto son cálculos)</t>
  </si>
  <si>
    <t>Superficies en las clases de edad (ha)</t>
  </si>
  <si>
    <t>Superficies de corta en las clases de edad (ha)</t>
  </si>
  <si>
    <t>Indicadores</t>
  </si>
  <si>
    <t>Año</t>
  </si>
  <si>
    <t>Fracción</t>
  </si>
  <si>
    <t>Cosecha</t>
  </si>
  <si>
    <t>P_t</t>
  </si>
  <si>
    <t>N_t</t>
  </si>
  <si>
    <t>VAN_t</t>
  </si>
  <si>
    <t>Rendimiento</t>
  </si>
  <si>
    <t>VA bosque manejado (miles de $)</t>
  </si>
  <si>
    <t>Costo regeneración ($/ha)</t>
  </si>
  <si>
    <t>Tasa de interés anual</t>
  </si>
  <si>
    <t>Rodales iniciales</t>
  </si>
  <si>
    <t>Segundo Raleo</t>
  </si>
  <si>
    <t>Tercer Raleo</t>
  </si>
  <si>
    <t>Corta Final</t>
  </si>
  <si>
    <t>Volumen</t>
  </si>
  <si>
    <t>Superficie</t>
  </si>
  <si>
    <t>Total</t>
  </si>
  <si>
    <r>
      <t>Volúmenes de corta en las clases de edad (miles de m</t>
    </r>
    <r>
      <rPr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</si>
  <si>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Volumen de cosecha periódica 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</si>
  <si>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>Precio ($/m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</si>
  <si>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Rendimiento PlaForNEA</t>
  </si>
  <si>
    <t>s_t</t>
  </si>
  <si>
    <r>
      <t>Precio ($/m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</si>
  <si>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Gasto anual a&amp;i ($/ha)</t>
  </si>
  <si>
    <t>Densidad anhidra de la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</si>
</sst>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$-2C0A]#,##0.00;[Red]&quot;(&quot;[$$-2C0A]#,##0.00&quot;)&quot;"/>
  </numFmts>
  <fonts count="11">
    <font>
      <sz val="11"/>
      <color theme="1"/>
      <name val="Liberation Sans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3A3935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1" fillId="2" borderId="0"/>
    <xf numFmtId="0" fontId="3" fillId="0" borderId="0"/>
    <xf numFmtId="166" fontId="3" fillId="0" borderId="0"/>
  </cellStyleXfs>
  <cellXfs count="19">
    <xf numFmtId="0" fontId="0" fillId="0" borderId="0" xfId="0"/>
    <xf numFmtId="0" fontId="4" fillId="3" borderId="0" xfId="0" applyFont="1" applyFill="1"/>
    <xf numFmtId="1" fontId="5" fillId="3" borderId="0" xfId="0" applyNumberFormat="1" applyFont="1" applyFill="1"/>
    <xf numFmtId="0" fontId="4" fillId="3" borderId="1" xfId="0" applyFont="1" applyFill="1" applyBorder="1"/>
    <xf numFmtId="0" fontId="5" fillId="0" borderId="0" xfId="0" applyFont="1"/>
    <xf numFmtId="0" fontId="5" fillId="3" borderId="0" xfId="0" applyFont="1" applyFill="1"/>
    <xf numFmtId="2" fontId="5" fillId="4" borderId="0" xfId="0" applyNumberFormat="1" applyFont="1" applyFill="1"/>
    <xf numFmtId="2" fontId="5" fillId="0" borderId="0" xfId="0" applyNumberFormat="1" applyFont="1"/>
    <xf numFmtId="165" fontId="5" fillId="0" borderId="0" xfId="0" applyNumberFormat="1" applyFont="1"/>
    <xf numFmtId="1" fontId="5" fillId="4" borderId="0" xfId="0" applyNumberFormat="1" applyFont="1" applyFill="1"/>
    <xf numFmtId="1" fontId="4" fillId="3" borderId="0" xfId="0" applyNumberFormat="1" applyFont="1" applyFill="1"/>
    <xf numFmtId="2" fontId="4" fillId="3" borderId="0" xfId="0" applyNumberFormat="1" applyFont="1" applyFill="1"/>
    <xf numFmtId="0" fontId="5" fillId="0" borderId="0" xfId="0" applyFont="1" applyAlignment="1">
      <alignment vertical="top"/>
    </xf>
    <xf numFmtId="1" fontId="4" fillId="0" borderId="0" xfId="0" applyNumberFormat="1" applyFont="1"/>
    <xf numFmtId="164" fontId="4" fillId="3" borderId="0" xfId="0" applyNumberFormat="1" applyFont="1" applyFill="1"/>
    <xf numFmtId="0" fontId="7" fillId="5" borderId="0" xfId="0" applyFont="1" applyFill="1"/>
    <xf numFmtId="0" fontId="9" fillId="5" borderId="0" xfId="0" applyFont="1" applyFill="1"/>
    <xf numFmtId="2" fontId="9" fillId="5" borderId="0" xfId="0" applyNumberFormat="1" applyFont="1" applyFill="1"/>
    <xf numFmtId="0" fontId="10" fillId="3" borderId="1" xfId="0" applyFont="1" applyFill="1" applyBorder="1"/>
  </cellXfs>
  <cellStyles count="6">
    <cellStyle name="Heading" xfId="1" xr:uid="{00000000-0005-0000-0000-000000000000}"/>
    <cellStyle name="Heading1" xfId="2" xr:uid="{00000000-0005-0000-0000-000001000000}"/>
    <cellStyle name="Máximo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7"/>
  <sheetViews>
    <sheetView workbookViewId="0"/>
  </sheetViews>
  <sheetFormatPr baseColWidth="10" defaultColWidth="11.25" defaultRowHeight="12.75"/>
  <cols>
    <col min="1" max="14" width="7.125" style="4" customWidth="1"/>
    <col min="15" max="15" width="2.375" style="4" customWidth="1"/>
    <col min="16" max="28" width="7.125" style="4" customWidth="1"/>
    <col min="29" max="29" width="2.375" style="4" customWidth="1"/>
    <col min="30" max="42" width="7.125" style="4" customWidth="1"/>
    <col min="43" max="43" width="2.375" style="4" customWidth="1"/>
    <col min="44" max="45" width="7.125" style="4" customWidth="1"/>
    <col min="46" max="46" width="2.375" style="4" customWidth="1"/>
    <col min="47" max="50" width="7.125" style="4" customWidth="1"/>
    <col min="51" max="51" width="2.375" style="4" customWidth="1"/>
    <col min="52" max="16384" width="11.25" style="4"/>
  </cols>
  <sheetData>
    <row r="1" spans="1:50" ht="12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U1" s="3"/>
      <c r="AV1" s="3"/>
      <c r="AW1" s="3"/>
      <c r="AX1" s="3"/>
    </row>
    <row r="2" spans="1:50" ht="12.7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21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U2" s="1" t="s">
        <v>3</v>
      </c>
      <c r="AV2" s="1"/>
      <c r="AW2" s="1"/>
      <c r="AX2" s="1"/>
    </row>
    <row r="3" spans="1:50" ht="12.75" customHeight="1">
      <c r="A3" s="1" t="s">
        <v>4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/>
      <c r="P3" s="1">
        <v>1</v>
      </c>
      <c r="Q3" s="1">
        <v>2</v>
      </c>
      <c r="R3" s="1">
        <v>3</v>
      </c>
      <c r="S3" s="1">
        <v>4</v>
      </c>
      <c r="T3" s="1">
        <v>5</v>
      </c>
      <c r="U3" s="1">
        <v>6</v>
      </c>
      <c r="V3" s="1">
        <v>7</v>
      </c>
      <c r="W3" s="1">
        <v>8</v>
      </c>
      <c r="X3" s="1">
        <v>9</v>
      </c>
      <c r="Y3" s="1">
        <v>10</v>
      </c>
      <c r="Z3" s="1">
        <v>11</v>
      </c>
      <c r="AA3" s="1">
        <v>12</v>
      </c>
      <c r="AB3" s="1">
        <v>13</v>
      </c>
      <c r="AC3" s="1"/>
      <c r="AD3" s="1">
        <v>1</v>
      </c>
      <c r="AE3" s="1">
        <v>2</v>
      </c>
      <c r="AF3" s="1">
        <v>3</v>
      </c>
      <c r="AG3" s="1">
        <v>4</v>
      </c>
      <c r="AH3" s="1">
        <v>5</v>
      </c>
      <c r="AI3" s="1">
        <v>6</v>
      </c>
      <c r="AJ3" s="1">
        <v>7</v>
      </c>
      <c r="AK3" s="1">
        <v>8</v>
      </c>
      <c r="AL3" s="1">
        <v>9</v>
      </c>
      <c r="AM3" s="1">
        <v>10</v>
      </c>
      <c r="AN3" s="1">
        <v>11</v>
      </c>
      <c r="AO3" s="1">
        <v>12</v>
      </c>
      <c r="AP3" s="1">
        <v>13</v>
      </c>
      <c r="AR3" s="4" t="s">
        <v>5</v>
      </c>
      <c r="AS3" s="4" t="s">
        <v>6</v>
      </c>
      <c r="AU3" s="1" t="s">
        <v>7</v>
      </c>
      <c r="AV3" s="1" t="s">
        <v>25</v>
      </c>
      <c r="AW3" s="1" t="s">
        <v>8</v>
      </c>
      <c r="AX3" s="1" t="s">
        <v>9</v>
      </c>
    </row>
    <row r="4" spans="1:50" ht="12.75" customHeight="1">
      <c r="A4" s="5">
        <v>0</v>
      </c>
      <c r="B4" s="13">
        <v>0</v>
      </c>
      <c r="C4" s="13">
        <v>0</v>
      </c>
      <c r="D4" s="13">
        <v>92.74</v>
      </c>
      <c r="E4" s="13">
        <v>128.35</v>
      </c>
      <c r="F4" s="13">
        <v>38.1</v>
      </c>
      <c r="G4" s="13">
        <v>18.510000000000002</v>
      </c>
      <c r="H4" s="13">
        <v>86.42</v>
      </c>
      <c r="I4" s="13">
        <v>8.3000000000000007</v>
      </c>
      <c r="J4" s="13">
        <v>0</v>
      </c>
      <c r="K4" s="13">
        <v>15.9</v>
      </c>
      <c r="L4" s="13">
        <v>12.8</v>
      </c>
      <c r="M4" s="13">
        <v>43.08</v>
      </c>
      <c r="N4" s="13">
        <v>5.8</v>
      </c>
      <c r="P4" s="9">
        <f>IF(AD4&gt;0,AD4*1000/MIN(IFERROR(INDEX(vol_ini_i,AD$3-$A4/5),0)*1.03^$A4,625),0)</f>
        <v>0</v>
      </c>
      <c r="Q4" s="9">
        <f>IF(AE4&gt;0,AE4*1000/MIN(IFERROR(INDEX(vol_ini_i,AE$3-$A4/5),0)*1.03^$A4,625),0)</f>
        <v>0</v>
      </c>
      <c r="R4" s="9">
        <f>IF(AF4&gt;0,AF4*1000/MIN(IFERROR(INDEX(vol_ini_i,AF$3-$A4/5),0)*1.03^$A4,625),0)</f>
        <v>0</v>
      </c>
      <c r="S4" s="9">
        <f>IF(AG4&gt;0,AG4*1000/MIN(IFERROR(INDEX(vol_ini_i,AG$3-$A4/5),0)*1.03^$A4,625),0)</f>
        <v>0</v>
      </c>
      <c r="T4" s="9">
        <f>IF(AH4&gt;0,AH4*1000/MIN(IFERROR(INDEX(vol_ini_i,AH$3-$A4/5),0)*1.03^$A4,625),0)</f>
        <v>0</v>
      </c>
      <c r="U4" s="9">
        <f>IF(AI4&gt;0,AI4*1000/MIN(IFERROR(INDEX(vol_ini_i,AI$3-$A4/5),0)*1.03^$A4,625),0)</f>
        <v>0</v>
      </c>
      <c r="V4" s="9">
        <f>IF(AJ4&gt;0,AJ4*1000/MIN(IFERROR(INDEX(vol_ini_i,AJ$3-$A4/5),0)*1.03^$A4,625),0)</f>
        <v>0</v>
      </c>
      <c r="W4" s="9">
        <f>IF(AK4&gt;0,AK4*1000/MIN(IFERROR(INDEX(vol_ini_i,AK$3-$A4/5),0)*1.03^$A4,625),0)</f>
        <v>0</v>
      </c>
      <c r="X4" s="9">
        <f>IF(AL4&gt;0,AL4*1000/MIN(IFERROR(INDEX(vol_ini_i,AL$3-$A4/5),0)*1.03^$A4,625),0)</f>
        <v>0</v>
      </c>
      <c r="Y4" s="9">
        <f>IF(AM4&gt;0,AM4*1000/MIN(IFERROR(INDEX(vol_ini_i,AM$3-$A4/5),0)*1.03^$A4,625),0)</f>
        <v>0</v>
      </c>
      <c r="Z4" s="9">
        <f>IF(AN4&gt;0,AN4*1000/MIN(IFERROR(INDEX(vol_ini_i,AN$3-$A4/5),0)*1.03^$A4,625),0)</f>
        <v>0</v>
      </c>
      <c r="AA4" s="9">
        <f>IF(AO4&gt;0,AO4*1000/MIN(IFERROR(INDEX(vol_ini_i,AO$3-$A4/5),0)*1.03^$A4,625),0)</f>
        <v>42.750122138067887</v>
      </c>
      <c r="AB4" s="9">
        <f>IF(AP4&gt;0,AP4*1000/MIN(IFERROR(INDEX(vol_ini_i,AP$3-$A4/5),0)*1.03^$A4,625),0)</f>
        <v>5.8</v>
      </c>
      <c r="AD4" s="9">
        <f>MIN(B4*MIN(IFERROR(INDEX(vol_ini_i,AD$3-$A4/5),0)*1.03^$A4,625)/1000,$AS4-SUM(AE4:$AP4))</f>
        <v>0</v>
      </c>
      <c r="AE4" s="9">
        <f>MIN(C4*MIN(IFERROR(INDEX(vol_ini_i,AE$3-$A4/5),0)*1.03^$A4,625)/1000,$AS4-SUM(AF4:$AP4))</f>
        <v>0</v>
      </c>
      <c r="AF4" s="9">
        <f>MIN(D4*MIN(IFERROR(INDEX(vol_ini_i,AF$3-$A4/5),0)*1.03^$A4,625)/1000,$AS4-SUM(AG4:$AP4))</f>
        <v>0</v>
      </c>
      <c r="AG4" s="9">
        <f>MIN(E4*MIN(IFERROR(INDEX(vol_ini_i,AG$3-$A4/5),0)*1.03^$A4,625)/1000,$AS4-SUM(AH4:$AP4))</f>
        <v>0</v>
      </c>
      <c r="AH4" s="9">
        <f>MIN(F4*MIN(IFERROR(INDEX(vol_ini_i,AH$3-$A4/5),0)*1.03^$A4,625)/1000,$AS4-SUM(AI4:$AP4))</f>
        <v>0</v>
      </c>
      <c r="AI4" s="9">
        <f>MIN(G4*MIN(IFERROR(INDEX(vol_ini_i,AI$3-$A4/5),0)*1.03^$A4,625)/1000,$AS4-SUM(AJ4:$AP4))</f>
        <v>0</v>
      </c>
      <c r="AJ4" s="9">
        <f>MIN(H4*MIN(IFERROR(INDEX(vol_ini_i,AJ$3-$A4/5),0)*1.03^$A4,625)/1000,$AS4-SUM(AK4:$AP4))</f>
        <v>0</v>
      </c>
      <c r="AK4" s="9">
        <f>MIN(I4*MIN(IFERROR(INDEX(vol_ini_i,AK$3-$A4/5),0)*1.03^$A4,625)/1000,$AS4-SUM(AL4:$AP4))</f>
        <v>0</v>
      </c>
      <c r="AL4" s="9">
        <f>MIN(J4*MIN(IFERROR(INDEX(vol_ini_i,AL$3-$A4/5),0)*1.03^$A4,625)/1000,$AS4-SUM(AM4:$AP4))</f>
        <v>0</v>
      </c>
      <c r="AM4" s="9">
        <f>MIN(K4*MIN(IFERROR(INDEX(vol_ini_i,AM$3-$A4/5),0)*1.03^$A4,625)/1000,$AS4-SUM(AN4:$AP4))</f>
        <v>0</v>
      </c>
      <c r="AN4" s="9">
        <f>MIN(L4*MIN(IFERROR(INDEX(vol_ini_i,AN$3-$A4/5),0)*1.03^$A4,625)/1000,$AS4-SUM(AO4:$AP4))</f>
        <v>0</v>
      </c>
      <c r="AO4" s="9">
        <f>MIN(M4*MIN(IFERROR(INDEX(vol_ini_i,AO$3-$A4/5),0)*1.03^$A4,625)/1000,$AS4-SUM(AP4:$AP4))</f>
        <v>25.960005714285717</v>
      </c>
      <c r="AP4" s="9">
        <f>MIN(N4*MIN(IFERROR(INDEX(vol_ini_i,AP$3-$A4/5),0)*1.03^$A4,625)/1000,AS4)</f>
        <v>3.4892800000000004</v>
      </c>
      <c r="AR4" s="7">
        <v>1</v>
      </c>
      <c r="AS4" s="7">
        <f t="shared" ref="AS4:AS14" si="0">AR4*$AP$15</f>
        <v>29.449285714285718</v>
      </c>
      <c r="AU4" s="6">
        <f t="shared" ref="AU4:AU14" si="1">SUM(AD4:AP4)</f>
        <v>29.449285714285718</v>
      </c>
      <c r="AV4" s="9">
        <f>SUM(P4:AB4)</f>
        <v>48.550122138067884</v>
      </c>
      <c r="AW4" s="9">
        <f>(AU4*1000*$R$15-AV4*$S$16-SUM($B$4:$N$4)*$W$16)/1000</f>
        <v>0</v>
      </c>
      <c r="AX4" s="9">
        <f t="shared" ref="AX4:AX14" si="2">AW4/(1+$K$16)^A4</f>
        <v>0</v>
      </c>
    </row>
    <row r="5" spans="1:50" ht="12.75" customHeight="1">
      <c r="A5" s="5">
        <f t="shared" ref="A5:A14" si="3">A4+5</f>
        <v>5</v>
      </c>
      <c r="B5" s="9">
        <f t="shared" ref="B5:B14" si="4">SUM(P4:AB4)</f>
        <v>48.550122138067884</v>
      </c>
      <c r="C5" s="9">
        <f t="shared" ref="C5:C14" si="5">B4-P4</f>
        <v>0</v>
      </c>
      <c r="D5" s="9">
        <f t="shared" ref="D5:D14" si="6">C4-Q4</f>
        <v>0</v>
      </c>
      <c r="E5" s="9">
        <f t="shared" ref="E5:E14" si="7">D4-R4</f>
        <v>92.74</v>
      </c>
      <c r="F5" s="9">
        <f t="shared" ref="F5:F14" si="8">E4-S4</f>
        <v>128.35</v>
      </c>
      <c r="G5" s="9">
        <f t="shared" ref="G5:G14" si="9">F4-T4</f>
        <v>38.1</v>
      </c>
      <c r="H5" s="9">
        <f t="shared" ref="H5:H14" si="10">G4-U4</f>
        <v>18.510000000000002</v>
      </c>
      <c r="I5" s="9">
        <f t="shared" ref="I5:I14" si="11">H4-V4</f>
        <v>86.42</v>
      </c>
      <c r="J5" s="9">
        <f t="shared" ref="J5:J14" si="12">I4-W4</f>
        <v>8.3000000000000007</v>
      </c>
      <c r="K5" s="9">
        <f t="shared" ref="K5:K14" si="13">J4-X4</f>
        <v>0</v>
      </c>
      <c r="L5" s="9">
        <f t="shared" ref="L5:L14" si="14">K4-Y4</f>
        <v>15.9</v>
      </c>
      <c r="M5" s="9">
        <f t="shared" ref="M5:M14" si="15">L4-Z4</f>
        <v>12.8</v>
      </c>
      <c r="N5" s="9">
        <f t="shared" ref="N5:N14" si="16">M4-AA4+N4-AB4</f>
        <v>0.32987786193211122</v>
      </c>
      <c r="P5" s="9">
        <f>IF(AD5&gt;0,AD5*1000/MIN(IFERROR(INDEX(vol_ini_i,AD$3-$A5/5),0)*1.03^$A5,625),0)</f>
        <v>0</v>
      </c>
      <c r="Q5" s="9">
        <f>IF(AE5&gt;0,AE5*1000/MIN(IFERROR(INDEX(vol_ini_i,AE$3-$A5/5),0)*1.03^$A5,625),0)</f>
        <v>0</v>
      </c>
      <c r="R5" s="9">
        <f>IF(AF5&gt;0,AF5*1000/MIN(IFERROR(INDEX(vol_ini_i,AF$3-$A5/5),0)*1.03^$A5,625),0)</f>
        <v>0</v>
      </c>
      <c r="S5" s="9">
        <f>IF(AG5&gt;0,AG5*1000/MIN(IFERROR(INDEX(vol_ini_i,AG$3-$A5/5),0)*1.03^$A5,625),0)</f>
        <v>0</v>
      </c>
      <c r="T5" s="9">
        <f>IF(AH5&gt;0,AH5*1000/MIN(IFERROR(INDEX(vol_ini_i,AH$3-$A5/5),0)*1.03^$A5,625),0)</f>
        <v>0</v>
      </c>
      <c r="U5" s="9">
        <f>IF(AI5&gt;0,AI5*1000/MIN(IFERROR(INDEX(vol_ini_i,AI$3-$A5/5),0)*1.03^$A5,625),0)</f>
        <v>0</v>
      </c>
      <c r="V5" s="9">
        <f>IF(AJ5&gt;0,AJ5*1000/MIN(IFERROR(INDEX(vol_ini_i,AJ$3-$A5/5),0)*1.03^$A5,625),0)</f>
        <v>0</v>
      </c>
      <c r="W5" s="9">
        <f>IF(AK5&gt;0,AK5*1000/MIN(IFERROR(INDEX(vol_ini_i,AK$3-$A5/5),0)*1.03^$A5,625),0)</f>
        <v>13.65452693897085</v>
      </c>
      <c r="X5" s="9">
        <f>IF(AL5&gt;0,AL5*1000/MIN(IFERROR(INDEX(vol_ini_i,AL$3-$A5/5),0)*1.03^$A5,625),0)</f>
        <v>8.3000000000000007</v>
      </c>
      <c r="Y5" s="9">
        <f>IF(AM5&gt;0,AM5*1000/MIN(IFERROR(INDEX(vol_ini_i,AM$3-$A5/5),0)*1.03^$A5,625),0)</f>
        <v>0</v>
      </c>
      <c r="Z5" s="9">
        <f>IF(AN5&gt;0,AN5*1000/MIN(IFERROR(INDEX(vol_ini_i,AN$3-$A5/5),0)*1.03^$A5,625),0)</f>
        <v>15.9</v>
      </c>
      <c r="AA5" s="9">
        <f>IF(AO5&gt;0,AO5*1000/MIN(IFERROR(INDEX(vol_ini_i,AO$3-$A5/5),0)*1.03^$A5,625),0)</f>
        <v>12.8</v>
      </c>
      <c r="AB5" s="9">
        <f>IF(AP5&gt;0,AP5*1000/MIN(IFERROR(INDEX(vol_ini_i,AP$3-$A5/5),0)*1.03^$A5,625),0)</f>
        <v>0.32987786193211122</v>
      </c>
      <c r="AD5" s="9">
        <f>MIN(B5*MIN(IFERROR(INDEX(vol_ini_i,AD$3-$A5/5),0)*1.03^$A5,625)/1000,$AS5-SUM(AE5:$AP5))</f>
        <v>0</v>
      </c>
      <c r="AE5" s="9">
        <f>MIN(C5*MIN(IFERROR(INDEX(vol_ini_i,AE$3-$A5/5),0)*1.03^$A5,625)/1000,$AS5-SUM(AF5:$AP5))</f>
        <v>0</v>
      </c>
      <c r="AF5" s="9">
        <f>MIN(D5*MIN(IFERROR(INDEX(vol_ini_i,AF$3-$A5/5),0)*1.03^$A5,625)/1000,$AS5-SUM(AG5:$AP5))</f>
        <v>0</v>
      </c>
      <c r="AG5" s="9">
        <f>MIN(E5*MIN(IFERROR(INDEX(vol_ini_i,AG$3-$A5/5),0)*1.03^$A5,625)/1000,$AS5-SUM(AH5:$AP5))</f>
        <v>0</v>
      </c>
      <c r="AH5" s="9">
        <f>MIN(F5*MIN(IFERROR(INDEX(vol_ini_i,AH$3-$A5/5),0)*1.03^$A5,625)/1000,$AS5-SUM(AI5:$AP5))</f>
        <v>0</v>
      </c>
      <c r="AI5" s="9">
        <f>MIN(G5*MIN(IFERROR(INDEX(vol_ini_i,AI$3-$A5/5),0)*1.03^$A5,625)/1000,$AS5-SUM(AJ5:$AP5))</f>
        <v>0</v>
      </c>
      <c r="AJ5" s="9">
        <f>MIN(H5*MIN(IFERROR(INDEX(vol_ini_i,AJ$3-$A5/5),0)*1.03^$A5,625)/1000,$AS5-SUM(AK5:$AP5))</f>
        <v>0</v>
      </c>
      <c r="AK5" s="9">
        <f>MIN(I5*MIN(IFERROR(INDEX(vol_ini_i,AK$3-$A5/5),0)*1.03^$A5,625)/1000,$AS5-SUM(AL5:$AP5))</f>
        <v>7.0440394042661474</v>
      </c>
      <c r="AL5" s="9">
        <f>MIN(J5*MIN(IFERROR(INDEX(vol_ini_i,AL$3-$A5/5),0)*1.03^$A5,625)/1000,$AS5-SUM(AM5:$AP5))</f>
        <v>4.2615726463119996</v>
      </c>
      <c r="AM5" s="9">
        <f>MIN(K5*MIN(IFERROR(INDEX(vol_ini_i,AM$3-$A5/5),0)*1.03^$A5,625)/1000,$AS5-SUM(AN5:$AP5))</f>
        <v>0</v>
      </c>
      <c r="AN5" s="9">
        <f>MIN(L5*MIN(IFERROR(INDEX(vol_ini_i,AN$3-$A5/5),0)*1.03^$A5,625)/1000,$AS5-SUM(AO5:$AP5))</f>
        <v>9.9375</v>
      </c>
      <c r="AO5" s="9">
        <f>MIN(M5*MIN(IFERROR(INDEX(vol_ini_i,AO$3-$A5/5),0)*1.03^$A5,625)/1000,$AS5-SUM(AP5:$AP5))</f>
        <v>8</v>
      </c>
      <c r="AP5" s="9">
        <f>MIN(N5*MIN(IFERROR(INDEX(vol_ini_i,AP$3-$A5/5),0)*1.03^$A5,625)/1000,AS5)</f>
        <v>0.20617366370756951</v>
      </c>
      <c r="AR5" s="7">
        <v>1</v>
      </c>
      <c r="AS5" s="7">
        <f t="shared" si="0"/>
        <v>29.449285714285718</v>
      </c>
      <c r="AU5" s="6">
        <f t="shared" si="1"/>
        <v>29.449285714285718</v>
      </c>
      <c r="AV5" s="9">
        <f t="shared" ref="AV5:AV14" si="17">SUM(P5:AB5)</f>
        <v>50.984404800902958</v>
      </c>
      <c r="AW5" s="9">
        <f t="shared" ref="AW5:AW14" si="18">(AU5*1000*$R$15-AV5*$S$16-SUM($B$4:$N$4)*$W$16)/1000</f>
        <v>0</v>
      </c>
      <c r="AX5" s="9">
        <f t="shared" si="2"/>
        <v>0</v>
      </c>
    </row>
    <row r="6" spans="1:50" ht="12.75" customHeight="1">
      <c r="A6" s="5">
        <f t="shared" si="3"/>
        <v>10</v>
      </c>
      <c r="B6" s="9">
        <f t="shared" si="4"/>
        <v>50.984404800902958</v>
      </c>
      <c r="C6" s="9">
        <f t="shared" si="5"/>
        <v>48.550122138067884</v>
      </c>
      <c r="D6" s="9">
        <f t="shared" si="6"/>
        <v>0</v>
      </c>
      <c r="E6" s="9">
        <f t="shared" si="7"/>
        <v>0</v>
      </c>
      <c r="F6" s="9">
        <f t="shared" si="8"/>
        <v>92.74</v>
      </c>
      <c r="G6" s="9">
        <f t="shared" si="9"/>
        <v>128.35</v>
      </c>
      <c r="H6" s="9">
        <f t="shared" si="10"/>
        <v>38.1</v>
      </c>
      <c r="I6" s="9">
        <f t="shared" si="11"/>
        <v>18.510000000000002</v>
      </c>
      <c r="J6" s="9">
        <f t="shared" si="12"/>
        <v>72.765473061029155</v>
      </c>
      <c r="K6" s="9">
        <f t="shared" si="13"/>
        <v>0</v>
      </c>
      <c r="L6" s="9">
        <f t="shared" si="14"/>
        <v>0</v>
      </c>
      <c r="M6" s="9">
        <f t="shared" si="15"/>
        <v>0</v>
      </c>
      <c r="N6" s="9">
        <f t="shared" si="16"/>
        <v>0</v>
      </c>
      <c r="P6" s="9">
        <f>IF(AD6&gt;0,AD6*1000/MIN(IFERROR(INDEX(vol_ini_i,AD$3-$A6/5),0)*1.03^$A6,625),0)</f>
        <v>0</v>
      </c>
      <c r="Q6" s="9">
        <f>IF(AE6&gt;0,AE6*1000/MIN(IFERROR(INDEX(vol_ini_i,AE$3-$A6/5),0)*1.03^$A6,625),0)</f>
        <v>0</v>
      </c>
      <c r="R6" s="9">
        <f>IF(AF6&gt;0,AF6*1000/MIN(IFERROR(INDEX(vol_ini_i,AF$3-$A6/5),0)*1.03^$A6,625),0)</f>
        <v>0</v>
      </c>
      <c r="S6" s="9">
        <f>IF(AG6&gt;0,AG6*1000/MIN(IFERROR(INDEX(vol_ini_i,AG$3-$A6/5),0)*1.03^$A6,625),0)</f>
        <v>0</v>
      </c>
      <c r="T6" s="9">
        <f>IF(AH6&gt;0,AH6*1000/MIN(IFERROR(INDEX(vol_ini_i,AH$3-$A6/5),0)*1.03^$A6,625),0)</f>
        <v>0</v>
      </c>
      <c r="U6" s="9">
        <f>IF(AI6&gt;0,AI6*1000/MIN(IFERROR(INDEX(vol_ini_i,AI$3-$A6/5),0)*1.03^$A6,625),0)</f>
        <v>0</v>
      </c>
      <c r="V6" s="9">
        <f>IF(AJ6&gt;0,AJ6*1000/MIN(IFERROR(INDEX(vol_ini_i,AJ$3-$A6/5),0)*1.03^$A6,625),0)</f>
        <v>0</v>
      </c>
      <c r="W6" s="9">
        <f>IF(AK6&gt;0,AK6*1000/MIN(IFERROR(INDEX(vol_ini_i,AK$3-$A6/5),0)*1.03^$A6,625),0)</f>
        <v>0</v>
      </c>
      <c r="X6" s="9">
        <f>IF(AL6&gt;0,AL6*1000/MIN(IFERROR(INDEX(vol_ini_i,AL$3-$A6/5),0)*1.03^$A6,625),0)</f>
        <v>49.242888945752874</v>
      </c>
      <c r="Y6" s="9">
        <f>IF(AM6&gt;0,AM6*1000/MIN(IFERROR(INDEX(vol_ini_i,AM$3-$A6/5),0)*1.03^$A6,625),0)</f>
        <v>0</v>
      </c>
      <c r="Z6" s="9">
        <f>IF(AN6&gt;0,AN6*1000/MIN(IFERROR(INDEX(vol_ini_i,AN$3-$A6/5),0)*1.03^$A6,625),0)</f>
        <v>0</v>
      </c>
      <c r="AA6" s="9">
        <f>IF(AO6&gt;0,AO6*1000/MIN(IFERROR(INDEX(vol_ini_i,AO$3-$A6/5),0)*1.03^$A6,625),0)</f>
        <v>0</v>
      </c>
      <c r="AB6" s="9">
        <f>IF(AP6&gt;0,AP6*1000/MIN(IFERROR(INDEX(vol_ini_i,AP$3-$A6/5),0)*1.03^$A6,625),0)</f>
        <v>0</v>
      </c>
      <c r="AD6" s="9">
        <f>MIN(B6*MIN(IFERROR(INDEX(vol_ini_i,AD$3-$A6/5),0)*1.03^$A6,625)/1000,$AS6-SUM(AE6:$AP6))</f>
        <v>0</v>
      </c>
      <c r="AE6" s="9">
        <f>MIN(C6*MIN(IFERROR(INDEX(vol_ini_i,AE$3-$A6/5),0)*1.03^$A6,625)/1000,$AS6-SUM(AF6:$AP6))</f>
        <v>0</v>
      </c>
      <c r="AF6" s="9">
        <f>MIN(D6*MIN(IFERROR(INDEX(vol_ini_i,AF$3-$A6/5),0)*1.03^$A6,625)/1000,$AS6-SUM(AG6:$AP6))</f>
        <v>0</v>
      </c>
      <c r="AG6" s="9">
        <f>MIN(E6*MIN(IFERROR(INDEX(vol_ini_i,AG$3-$A6/5),0)*1.03^$A6,625)/1000,$AS6-SUM(AH6:$AP6))</f>
        <v>0</v>
      </c>
      <c r="AH6" s="9">
        <f>MIN(F6*MIN(IFERROR(INDEX(vol_ini_i,AH$3-$A6/5),0)*1.03^$A6,625)/1000,$AS6-SUM(AI6:$AP6))</f>
        <v>0</v>
      </c>
      <c r="AI6" s="9">
        <f>MIN(G6*MIN(IFERROR(INDEX(vol_ini_i,AI$3-$A6/5),0)*1.03^$A6,625)/1000,$AS6-SUM(AJ6:$AP6))</f>
        <v>0</v>
      </c>
      <c r="AJ6" s="9">
        <f>MIN(H6*MIN(IFERROR(INDEX(vol_ini_i,AJ$3-$A6/5),0)*1.03^$A6,625)/1000,$AS6-SUM(AK6:$AP6))</f>
        <v>0</v>
      </c>
      <c r="AK6" s="9">
        <f>MIN(I6*MIN(IFERROR(INDEX(vol_ini_i,AK$3-$A6/5),0)*1.03^$A6,625)/1000,$AS6-SUM(AL6:$AP6))</f>
        <v>0</v>
      </c>
      <c r="AL6" s="9">
        <f>MIN(J6*MIN(IFERROR(INDEX(vol_ini_i,AL$3-$A6/5),0)*1.03^$A6,625)/1000,$AS6-SUM(AM6:$AP6))</f>
        <v>29.449285714285718</v>
      </c>
      <c r="AM6" s="9">
        <f>MIN(K6*MIN(IFERROR(INDEX(vol_ini_i,AM$3-$A6/5),0)*1.03^$A6,625)/1000,$AS6-SUM(AN6:$AP6))</f>
        <v>0</v>
      </c>
      <c r="AN6" s="9">
        <f>MIN(L6*MIN(IFERROR(INDEX(vol_ini_i,AN$3-$A6/5),0)*1.03^$A6,625)/1000,$AS6-SUM(AO6:$AP6))</f>
        <v>0</v>
      </c>
      <c r="AO6" s="9">
        <f>MIN(M6*MIN(IFERROR(INDEX(vol_ini_i,AO$3-$A6/5),0)*1.03^$A6,625)/1000,$AS6-SUM(AP6:$AP6))</f>
        <v>0</v>
      </c>
      <c r="AP6" s="9">
        <f>MIN(N6*MIN(IFERROR(INDEX(vol_ini_i,AP$3-$A6/5),0)*1.03^$A6,625)/1000,AS6)</f>
        <v>0</v>
      </c>
      <c r="AR6" s="7">
        <v>1</v>
      </c>
      <c r="AS6" s="7">
        <f t="shared" si="0"/>
        <v>29.449285714285718</v>
      </c>
      <c r="AU6" s="6">
        <f t="shared" si="1"/>
        <v>29.449285714285718</v>
      </c>
      <c r="AV6" s="9">
        <f t="shared" si="17"/>
        <v>49.242888945752874</v>
      </c>
      <c r="AW6" s="9">
        <f t="shared" si="18"/>
        <v>0</v>
      </c>
      <c r="AX6" s="9">
        <f t="shared" si="2"/>
        <v>0</v>
      </c>
    </row>
    <row r="7" spans="1:50" ht="12.75" customHeight="1">
      <c r="A7" s="5">
        <f t="shared" si="3"/>
        <v>15</v>
      </c>
      <c r="B7" s="9">
        <f t="shared" si="4"/>
        <v>49.242888945752874</v>
      </c>
      <c r="C7" s="9">
        <f t="shared" si="5"/>
        <v>50.984404800902958</v>
      </c>
      <c r="D7" s="9">
        <f t="shared" si="6"/>
        <v>48.550122138067884</v>
      </c>
      <c r="E7" s="9">
        <f t="shared" si="7"/>
        <v>0</v>
      </c>
      <c r="F7" s="9">
        <f t="shared" si="8"/>
        <v>0</v>
      </c>
      <c r="G7" s="9">
        <f t="shared" si="9"/>
        <v>92.74</v>
      </c>
      <c r="H7" s="9">
        <f t="shared" si="10"/>
        <v>128.35</v>
      </c>
      <c r="I7" s="9">
        <f t="shared" si="11"/>
        <v>38.1</v>
      </c>
      <c r="J7" s="9">
        <f t="shared" si="12"/>
        <v>18.510000000000002</v>
      </c>
      <c r="K7" s="9">
        <f t="shared" si="13"/>
        <v>23.522584115276281</v>
      </c>
      <c r="L7" s="9">
        <f t="shared" si="14"/>
        <v>0</v>
      </c>
      <c r="M7" s="9">
        <f t="shared" si="15"/>
        <v>0</v>
      </c>
      <c r="N7" s="9">
        <f t="shared" si="16"/>
        <v>0</v>
      </c>
      <c r="P7" s="9">
        <f>IF(AD7&gt;0,AD7*1000/MIN(IFERROR(INDEX(vol_ini_i,AD$3-$A7/5),0)*1.03^$A7,625),0)</f>
        <v>0</v>
      </c>
      <c r="Q7" s="9">
        <f>IF(AE7&gt;0,AE7*1000/MIN(IFERROR(INDEX(vol_ini_i,AE$3-$A7/5),0)*1.03^$A7,625),0)</f>
        <v>0</v>
      </c>
      <c r="R7" s="9">
        <f>IF(AF7&gt;0,AF7*1000/MIN(IFERROR(INDEX(vol_ini_i,AF$3-$A7/5),0)*1.03^$A7,625),0)</f>
        <v>0</v>
      </c>
      <c r="S7" s="9">
        <f>IF(AG7&gt;0,AG7*1000/MIN(IFERROR(INDEX(vol_ini_i,AG$3-$A7/5),0)*1.03^$A7,625),0)</f>
        <v>0</v>
      </c>
      <c r="T7" s="9">
        <f>IF(AH7&gt;0,AH7*1000/MIN(IFERROR(INDEX(vol_ini_i,AH$3-$A7/5),0)*1.03^$A7,625),0)</f>
        <v>0</v>
      </c>
      <c r="U7" s="9">
        <f>IF(AI7&gt;0,AI7*1000/MIN(IFERROR(INDEX(vol_ini_i,AI$3-$A7/5),0)*1.03^$A7,625),0)</f>
        <v>0</v>
      </c>
      <c r="V7" s="9">
        <f>IF(AJ7&gt;0,AJ7*1000/MIN(IFERROR(INDEX(vol_ini_i,AJ$3-$A7/5),0)*1.03^$A7,625),0)</f>
        <v>0</v>
      </c>
      <c r="W7" s="9">
        <f>IF(AK7&gt;0,AK7*1000/MIN(IFERROR(INDEX(vol_ini_i,AK$3-$A7/5),0)*1.03^$A7,625),0)</f>
        <v>6.5527462920045725</v>
      </c>
      <c r="X7" s="9">
        <f>IF(AL7&gt;0,AL7*1000/MIN(IFERROR(INDEX(vol_ini_i,AL$3-$A7/5),0)*1.03^$A7,625),0)</f>
        <v>18.510000000000002</v>
      </c>
      <c r="Y7" s="9">
        <f>IF(AM7&gt;0,AM7*1000/MIN(IFERROR(INDEX(vol_ini_i,AM$3-$A7/5),0)*1.03^$A7,625),0)</f>
        <v>23.522584115276281</v>
      </c>
      <c r="Z7" s="9">
        <f>IF(AN7&gt;0,AN7*1000/MIN(IFERROR(INDEX(vol_ini_i,AN$3-$A7/5),0)*1.03^$A7,625),0)</f>
        <v>0</v>
      </c>
      <c r="AA7" s="9">
        <f>IF(AO7&gt;0,AO7*1000/MIN(IFERROR(INDEX(vol_ini_i,AO$3-$A7/5),0)*1.03^$A7,625),0)</f>
        <v>0</v>
      </c>
      <c r="AB7" s="9">
        <f>IF(AP7&gt;0,AP7*1000/MIN(IFERROR(INDEX(vol_ini_i,AP$3-$A7/5),0)*1.03^$A7,625),0)</f>
        <v>0</v>
      </c>
      <c r="AD7" s="9">
        <f>MIN(B7*MIN(IFERROR(INDEX(vol_ini_i,AD$3-$A7/5),0)*1.03^$A7,625)/1000,$AS7-SUM(AE7:$AP7))</f>
        <v>0</v>
      </c>
      <c r="AE7" s="9">
        <f>MIN(C7*MIN(IFERROR(INDEX(vol_ini_i,AE$3-$A7/5),0)*1.03^$A7,625)/1000,$AS7-SUM(AF7:$AP7))</f>
        <v>0</v>
      </c>
      <c r="AF7" s="9">
        <f>MIN(D7*MIN(IFERROR(INDEX(vol_ini_i,AF$3-$A7/5),0)*1.03^$A7,625)/1000,$AS7-SUM(AG7:$AP7))</f>
        <v>0</v>
      </c>
      <c r="AG7" s="9">
        <f>MIN(E7*MIN(IFERROR(INDEX(vol_ini_i,AG$3-$A7/5),0)*1.03^$A7,625)/1000,$AS7-SUM(AH7:$AP7))</f>
        <v>0</v>
      </c>
      <c r="AH7" s="9">
        <f>MIN(F7*MIN(IFERROR(INDEX(vol_ini_i,AH$3-$A7/5),0)*1.03^$A7,625)/1000,$AS7-SUM(AI7:$AP7))</f>
        <v>0</v>
      </c>
      <c r="AI7" s="9">
        <f>MIN(G7*MIN(IFERROR(INDEX(vol_ini_i,AI$3-$A7/5),0)*1.03^$A7,625)/1000,$AS7-SUM(AJ7:$AP7))</f>
        <v>0</v>
      </c>
      <c r="AJ7" s="9">
        <f>MIN(H7*MIN(IFERROR(INDEX(vol_ini_i,AJ$3-$A7/5),0)*1.03^$A7,625)/1000,$AS7-SUM(AK7:$AP7))</f>
        <v>0</v>
      </c>
      <c r="AK7" s="9">
        <f>MIN(I7*MIN(IFERROR(INDEX(vol_ini_i,AK$3-$A7/5),0)*1.03^$A7,625)/1000,$AS7-SUM(AL7:$AP7))</f>
        <v>3.1789206422380403</v>
      </c>
      <c r="AL7" s="9">
        <f>MIN(J7*MIN(IFERROR(INDEX(vol_ini_i,AL$3-$A7/5),0)*1.03^$A7,625)/1000,$AS7-SUM(AM7:$AP7))</f>
        <v>11.568750000000001</v>
      </c>
      <c r="AM7" s="9">
        <f>MIN(K7*MIN(IFERROR(INDEX(vol_ini_i,AM$3-$A7/5),0)*1.03^$A7,625)/1000,$AS7-SUM(AN7:$AP7))</f>
        <v>14.701615072047677</v>
      </c>
      <c r="AN7" s="9">
        <f>MIN(L7*MIN(IFERROR(INDEX(vol_ini_i,AN$3-$A7/5),0)*1.03^$A7,625)/1000,$AS7-SUM(AO7:$AP7))</f>
        <v>0</v>
      </c>
      <c r="AO7" s="9">
        <f>MIN(M7*MIN(IFERROR(INDEX(vol_ini_i,AO$3-$A7/5),0)*1.03^$A7,625)/1000,$AS7-SUM(AP7:$AP7))</f>
        <v>0</v>
      </c>
      <c r="AP7" s="9">
        <f>MIN(N7*MIN(IFERROR(INDEX(vol_ini_i,AP$3-$A7/5),0)*1.03^$A7,625)/1000,AS7)</f>
        <v>0</v>
      </c>
      <c r="AR7" s="7">
        <v>1</v>
      </c>
      <c r="AS7" s="7">
        <f t="shared" si="0"/>
        <v>29.449285714285718</v>
      </c>
      <c r="AU7" s="6">
        <f t="shared" si="1"/>
        <v>29.449285714285718</v>
      </c>
      <c r="AV7" s="9">
        <f t="shared" si="17"/>
        <v>48.585330407280857</v>
      </c>
      <c r="AW7" s="9">
        <f t="shared" si="18"/>
        <v>0</v>
      </c>
      <c r="AX7" s="9">
        <f t="shared" si="2"/>
        <v>0</v>
      </c>
    </row>
    <row r="8" spans="1:50" ht="12.75" customHeight="1">
      <c r="A8" s="5">
        <f t="shared" si="3"/>
        <v>20</v>
      </c>
      <c r="B8" s="9">
        <f t="shared" si="4"/>
        <v>48.585330407280857</v>
      </c>
      <c r="C8" s="9">
        <f t="shared" si="5"/>
        <v>49.242888945752874</v>
      </c>
      <c r="D8" s="9">
        <f t="shared" si="6"/>
        <v>50.984404800902958</v>
      </c>
      <c r="E8" s="9">
        <f t="shared" si="7"/>
        <v>48.550122138067884</v>
      </c>
      <c r="F8" s="9">
        <f t="shared" si="8"/>
        <v>0</v>
      </c>
      <c r="G8" s="9">
        <f t="shared" si="9"/>
        <v>0</v>
      </c>
      <c r="H8" s="9">
        <f t="shared" si="10"/>
        <v>92.74</v>
      </c>
      <c r="I8" s="9">
        <f t="shared" si="11"/>
        <v>128.35</v>
      </c>
      <c r="J8" s="9">
        <f t="shared" si="12"/>
        <v>31.547253707995431</v>
      </c>
      <c r="K8" s="9">
        <f t="shared" si="13"/>
        <v>0</v>
      </c>
      <c r="L8" s="9">
        <f t="shared" si="14"/>
        <v>0</v>
      </c>
      <c r="M8" s="9">
        <f t="shared" si="15"/>
        <v>0</v>
      </c>
      <c r="N8" s="9">
        <f t="shared" si="16"/>
        <v>0</v>
      </c>
      <c r="P8" s="9">
        <f>IF(AD8&gt;0,AD8*1000/MIN(IFERROR(INDEX(vol_ini_i,AD$3-$A8/5),0)*1.03^$A8,625),0)</f>
        <v>0</v>
      </c>
      <c r="Q8" s="9">
        <f>IF(AE8&gt;0,AE8*1000/MIN(IFERROR(INDEX(vol_ini_i,AE$3-$A8/5),0)*1.03^$A8,625),0)</f>
        <v>0</v>
      </c>
      <c r="R8" s="9">
        <f>IF(AF8&gt;0,AF8*1000/MIN(IFERROR(INDEX(vol_ini_i,AF$3-$A8/5),0)*1.03^$A8,625),0)</f>
        <v>0</v>
      </c>
      <c r="S8" s="9">
        <f>IF(AG8&gt;0,AG8*1000/MIN(IFERROR(INDEX(vol_ini_i,AG$3-$A8/5),0)*1.03^$A8,625),0)</f>
        <v>0</v>
      </c>
      <c r="T8" s="9">
        <f>IF(AH8&gt;0,AH8*1000/MIN(IFERROR(INDEX(vol_ini_i,AH$3-$A8/5),0)*1.03^$A8,625),0)</f>
        <v>0</v>
      </c>
      <c r="U8" s="9">
        <f>IF(AI8&gt;0,AI8*1000/MIN(IFERROR(INDEX(vol_ini_i,AI$3-$A8/5),0)*1.03^$A8,625),0)</f>
        <v>0</v>
      </c>
      <c r="V8" s="9">
        <f>IF(AJ8&gt;0,AJ8*1000/MIN(IFERROR(INDEX(vol_ini_i,AJ$3-$A8/5),0)*1.03^$A8,625),0)</f>
        <v>0</v>
      </c>
      <c r="W8" s="9">
        <f>IF(AK8&gt;0,AK8*1000/MIN(IFERROR(INDEX(vol_ini_i,AK$3-$A8/5),0)*1.03^$A8,625),0)</f>
        <v>44.92783194833148</v>
      </c>
      <c r="X8" s="9">
        <f>IF(AL8&gt;0,AL8*1000/MIN(IFERROR(INDEX(vol_ini_i,AL$3-$A8/5),0)*1.03^$A8,625),0)</f>
        <v>31.547253707995431</v>
      </c>
      <c r="Y8" s="9">
        <f>IF(AM8&gt;0,AM8*1000/MIN(IFERROR(INDEX(vol_ini_i,AM$3-$A8/5),0)*1.03^$A8,625),0)</f>
        <v>0</v>
      </c>
      <c r="Z8" s="9">
        <f>IF(AN8&gt;0,AN8*1000/MIN(IFERROR(INDEX(vol_ini_i,AN$3-$A8/5),0)*1.03^$A8,625),0)</f>
        <v>0</v>
      </c>
      <c r="AA8" s="9">
        <f>IF(AO8&gt;0,AO8*1000/MIN(IFERROR(INDEX(vol_ini_i,AO$3-$A8/5),0)*1.03^$A8,625),0)</f>
        <v>0</v>
      </c>
      <c r="AB8" s="9">
        <f>IF(AP8&gt;0,AP8*1000/MIN(IFERROR(INDEX(vol_ini_i,AP$3-$A8/5),0)*1.03^$A8,625),0)</f>
        <v>0</v>
      </c>
      <c r="AD8" s="9">
        <f>MIN(B8*MIN(IFERROR(INDEX(vol_ini_i,AD$3-$A8/5),0)*1.03^$A8,625)/1000,$AS8-SUM(AE8:$AP8))</f>
        <v>0</v>
      </c>
      <c r="AE8" s="9">
        <f>MIN(C8*MIN(IFERROR(INDEX(vol_ini_i,AE$3-$A8/5),0)*1.03^$A8,625)/1000,$AS8-SUM(AF8:$AP8))</f>
        <v>0</v>
      </c>
      <c r="AF8" s="9">
        <f>MIN(D8*MIN(IFERROR(INDEX(vol_ini_i,AF$3-$A8/5),0)*1.03^$A8,625)/1000,$AS8-SUM(AG8:$AP8))</f>
        <v>0</v>
      </c>
      <c r="AG8" s="9">
        <f>MIN(E8*MIN(IFERROR(INDEX(vol_ini_i,AG$3-$A8/5),0)*1.03^$A8,625)/1000,$AS8-SUM(AH8:$AP8))</f>
        <v>0</v>
      </c>
      <c r="AH8" s="9">
        <f>MIN(F8*MIN(IFERROR(INDEX(vol_ini_i,AH$3-$A8/5),0)*1.03^$A8,625)/1000,$AS8-SUM(AI8:$AP8))</f>
        <v>0</v>
      </c>
      <c r="AI8" s="9">
        <f>MIN(G8*MIN(IFERROR(INDEX(vol_ini_i,AI$3-$A8/5),0)*1.03^$A8,625)/1000,$AS8-SUM(AJ8:$AP8))</f>
        <v>0</v>
      </c>
      <c r="AJ8" s="9">
        <f>MIN(H8*MIN(IFERROR(INDEX(vol_ini_i,AJ$3-$A8/5),0)*1.03^$A8,625)/1000,$AS8-SUM(AK8:$AP8))</f>
        <v>0</v>
      </c>
      <c r="AK8" s="9">
        <f>MIN(I8*MIN(IFERROR(INDEX(vol_ini_i,AK$3-$A8/5),0)*1.03^$A8,625)/1000,$AS8-SUM(AL8:$AP8))</f>
        <v>11.707226879888012</v>
      </c>
      <c r="AL8" s="9">
        <f>MIN(J8*MIN(IFERROR(INDEX(vol_ini_i,AL$3-$A8/5),0)*1.03^$A8,625)/1000,$AS8-SUM(AM8:$AP8))</f>
        <v>17.742058834397707</v>
      </c>
      <c r="AM8" s="9">
        <f>MIN(K8*MIN(IFERROR(INDEX(vol_ini_i,AM$3-$A8/5),0)*1.03^$A8,625)/1000,$AS8-SUM(AN8:$AP8))</f>
        <v>0</v>
      </c>
      <c r="AN8" s="9">
        <f>MIN(L8*MIN(IFERROR(INDEX(vol_ini_i,AN$3-$A8/5),0)*1.03^$A8,625)/1000,$AS8-SUM(AO8:$AP8))</f>
        <v>0</v>
      </c>
      <c r="AO8" s="9">
        <f>MIN(M8*MIN(IFERROR(INDEX(vol_ini_i,AO$3-$A8/5),0)*1.03^$A8,625)/1000,$AS8-SUM(AP8:$AP8))</f>
        <v>0</v>
      </c>
      <c r="AP8" s="9">
        <f>MIN(N8*MIN(IFERROR(INDEX(vol_ini_i,AP$3-$A8/5),0)*1.03^$A8,625)/1000,AS8)</f>
        <v>0</v>
      </c>
      <c r="AR8" s="7">
        <v>1</v>
      </c>
      <c r="AS8" s="7">
        <f t="shared" si="0"/>
        <v>29.449285714285718</v>
      </c>
      <c r="AU8" s="6">
        <f t="shared" si="1"/>
        <v>29.449285714285718</v>
      </c>
      <c r="AV8" s="9">
        <f t="shared" si="17"/>
        <v>76.475085656326911</v>
      </c>
      <c r="AW8" s="9">
        <f t="shared" si="18"/>
        <v>0</v>
      </c>
      <c r="AX8" s="9">
        <f t="shared" si="2"/>
        <v>0</v>
      </c>
    </row>
    <row r="9" spans="1:50" ht="12.75" customHeight="1">
      <c r="A9" s="5">
        <f t="shared" si="3"/>
        <v>25</v>
      </c>
      <c r="B9" s="9">
        <f t="shared" si="4"/>
        <v>76.475085656326911</v>
      </c>
      <c r="C9" s="9">
        <f t="shared" si="5"/>
        <v>48.585330407280857</v>
      </c>
      <c r="D9" s="9">
        <f t="shared" si="6"/>
        <v>49.242888945752874</v>
      </c>
      <c r="E9" s="9">
        <f t="shared" si="7"/>
        <v>50.984404800902958</v>
      </c>
      <c r="F9" s="9">
        <f t="shared" si="8"/>
        <v>48.550122138067884</v>
      </c>
      <c r="G9" s="9">
        <f t="shared" si="9"/>
        <v>0</v>
      </c>
      <c r="H9" s="9">
        <f t="shared" si="10"/>
        <v>0</v>
      </c>
      <c r="I9" s="9">
        <f t="shared" si="11"/>
        <v>92.74</v>
      </c>
      <c r="J9" s="9">
        <f t="shared" si="12"/>
        <v>83.422168051668507</v>
      </c>
      <c r="K9" s="9">
        <f t="shared" si="13"/>
        <v>0</v>
      </c>
      <c r="L9" s="9">
        <f t="shared" si="14"/>
        <v>0</v>
      </c>
      <c r="M9" s="9">
        <f t="shared" si="15"/>
        <v>0</v>
      </c>
      <c r="N9" s="9">
        <f t="shared" si="16"/>
        <v>0</v>
      </c>
      <c r="P9" s="9">
        <f>IF(AD9&gt;0,AD9*1000/MIN(IFERROR(INDEX(vol_ini_i,AD$3-$A9/5),0)*1.03^$A9,625),0)</f>
        <v>0</v>
      </c>
      <c r="Q9" s="9">
        <f>IF(AE9&gt;0,AE9*1000/MIN(IFERROR(INDEX(vol_ini_i,AE$3-$A9/5),0)*1.03^$A9,625),0)</f>
        <v>0</v>
      </c>
      <c r="R9" s="9">
        <f>IF(AF9&gt;0,AF9*1000/MIN(IFERROR(INDEX(vol_ini_i,AF$3-$A9/5),0)*1.03^$A9,625),0)</f>
        <v>0</v>
      </c>
      <c r="S9" s="9">
        <f>IF(AG9&gt;0,AG9*1000/MIN(IFERROR(INDEX(vol_ini_i,AG$3-$A9/5),0)*1.03^$A9,625),0)</f>
        <v>0</v>
      </c>
      <c r="T9" s="9">
        <f>IF(AH9&gt;0,AH9*1000/MIN(IFERROR(INDEX(vol_ini_i,AH$3-$A9/5),0)*1.03^$A9,625),0)</f>
        <v>0</v>
      </c>
      <c r="U9" s="9">
        <f>IF(AI9&gt;0,AI9*1000/MIN(IFERROR(INDEX(vol_ini_i,AI$3-$A9/5),0)*1.03^$A9,625),0)</f>
        <v>0</v>
      </c>
      <c r="V9" s="9">
        <f>IF(AJ9&gt;0,AJ9*1000/MIN(IFERROR(INDEX(vol_ini_i,AJ$3-$A9/5),0)*1.03^$A9,625),0)</f>
        <v>0</v>
      </c>
      <c r="W9" s="9">
        <f>IF(AK9&gt;0,AK9*1000/MIN(IFERROR(INDEX(vol_ini_i,AK$3-$A9/5),0)*1.03^$A9,625),0)</f>
        <v>12.415117182268254</v>
      </c>
      <c r="X9" s="9">
        <f>IF(AL9&gt;0,AL9*1000/MIN(IFERROR(INDEX(vol_ini_i,AL$3-$A9/5),0)*1.03^$A9,625),0)</f>
        <v>83.422168051668507</v>
      </c>
      <c r="Y9" s="9">
        <f>IF(AM9&gt;0,AM9*1000/MIN(IFERROR(INDEX(vol_ini_i,AM$3-$A9/5),0)*1.03^$A9,625),0)</f>
        <v>0</v>
      </c>
      <c r="Z9" s="9">
        <f>IF(AN9&gt;0,AN9*1000/MIN(IFERROR(INDEX(vol_ini_i,AN$3-$A9/5),0)*1.03^$A9,625),0)</f>
        <v>0</v>
      </c>
      <c r="AA9" s="9">
        <f>IF(AO9&gt;0,AO9*1000/MIN(IFERROR(INDEX(vol_ini_i,AO$3-$A9/5),0)*1.03^$A9,625),0)</f>
        <v>0</v>
      </c>
      <c r="AB9" s="9">
        <f>IF(AP9&gt;0,AP9*1000/MIN(IFERROR(INDEX(vol_ini_i,AP$3-$A9/5),0)*1.03^$A9,625),0)</f>
        <v>0</v>
      </c>
      <c r="AD9" s="9">
        <f>MIN(B9*MIN(IFERROR(INDEX(vol_ini_i,AD$3-$A9/5),0)*1.03^$A9,625)/1000,$AS9-SUM(AE9:$AP9))</f>
        <v>0</v>
      </c>
      <c r="AE9" s="9">
        <f>MIN(C9*MIN(IFERROR(INDEX(vol_ini_i,AE$3-$A9/5),0)*1.03^$A9,625)/1000,$AS9-SUM(AF9:$AP9))</f>
        <v>0</v>
      </c>
      <c r="AF9" s="9">
        <f>MIN(D9*MIN(IFERROR(INDEX(vol_ini_i,AF$3-$A9/5),0)*1.03^$A9,625)/1000,$AS9-SUM(AG9:$AP9))</f>
        <v>0</v>
      </c>
      <c r="AG9" s="9">
        <f>MIN(E9*MIN(IFERROR(INDEX(vol_ini_i,AG$3-$A9/5),0)*1.03^$A9,625)/1000,$AS9-SUM(AH9:$AP9))</f>
        <v>0</v>
      </c>
      <c r="AH9" s="9">
        <f>MIN(F9*MIN(IFERROR(INDEX(vol_ini_i,AH$3-$A9/5),0)*1.03^$A9,625)/1000,$AS9-SUM(AI9:$AP9))</f>
        <v>0</v>
      </c>
      <c r="AI9" s="9">
        <f>MIN(G9*MIN(IFERROR(INDEX(vol_ini_i,AI$3-$A9/5),0)*1.03^$A9,625)/1000,$AS9-SUM(AJ9:$AP9))</f>
        <v>0</v>
      </c>
      <c r="AJ9" s="9">
        <f>MIN(H9*MIN(IFERROR(INDEX(vol_ini_i,AJ$3-$A9/5),0)*1.03^$A9,625)/1000,$AS9-SUM(AK9:$AP9))</f>
        <v>0</v>
      </c>
      <c r="AK9" s="9">
        <f>MIN(I9*MIN(IFERROR(INDEX(vol_ini_i,AK$3-$A9/5),0)*1.03^$A9,625)/1000,$AS9-SUM(AL9:$AP9))</f>
        <v>4.248959121666978</v>
      </c>
      <c r="AL9" s="9">
        <f>MIN(J9*MIN(IFERROR(INDEX(vol_ini_i,AL$3-$A9/5),0)*1.03^$A9,625)/1000,$AS9-SUM(AM9:$AP9))</f>
        <v>25.20032659261874</v>
      </c>
      <c r="AM9" s="9">
        <f>MIN(K9*MIN(IFERROR(INDEX(vol_ini_i,AM$3-$A9/5),0)*1.03^$A9,625)/1000,$AS9-SUM(AN9:$AP9))</f>
        <v>0</v>
      </c>
      <c r="AN9" s="9">
        <f>MIN(L9*MIN(IFERROR(INDEX(vol_ini_i,AN$3-$A9/5),0)*1.03^$A9,625)/1000,$AS9-SUM(AO9:$AP9))</f>
        <v>0</v>
      </c>
      <c r="AO9" s="9">
        <f>MIN(M9*MIN(IFERROR(INDEX(vol_ini_i,AO$3-$A9/5),0)*1.03^$A9,625)/1000,$AS9-SUM(AP9:$AP9))</f>
        <v>0</v>
      </c>
      <c r="AP9" s="9">
        <f>MIN(N9*MIN(IFERROR(INDEX(vol_ini_i,AP$3-$A9/5),0)*1.03^$A9,625)/1000,AS9)</f>
        <v>0</v>
      </c>
      <c r="AR9" s="7">
        <v>1</v>
      </c>
      <c r="AS9" s="7">
        <f t="shared" si="0"/>
        <v>29.449285714285718</v>
      </c>
      <c r="AU9" s="6">
        <f t="shared" si="1"/>
        <v>29.449285714285718</v>
      </c>
      <c r="AV9" s="9">
        <f t="shared" si="17"/>
        <v>95.837285233936768</v>
      </c>
      <c r="AW9" s="9">
        <f t="shared" si="18"/>
        <v>0</v>
      </c>
      <c r="AX9" s="9">
        <f t="shared" si="2"/>
        <v>0</v>
      </c>
    </row>
    <row r="10" spans="1:50" ht="12.75" customHeight="1">
      <c r="A10" s="5">
        <f t="shared" si="3"/>
        <v>30</v>
      </c>
      <c r="B10" s="9">
        <f t="shared" si="4"/>
        <v>95.837285233936768</v>
      </c>
      <c r="C10" s="9">
        <f t="shared" si="5"/>
        <v>76.475085656326911</v>
      </c>
      <c r="D10" s="9">
        <f t="shared" si="6"/>
        <v>48.585330407280857</v>
      </c>
      <c r="E10" s="9">
        <f t="shared" si="7"/>
        <v>49.242888945752874</v>
      </c>
      <c r="F10" s="9">
        <f t="shared" si="8"/>
        <v>50.984404800902958</v>
      </c>
      <c r="G10" s="9">
        <f t="shared" si="9"/>
        <v>48.550122138067884</v>
      </c>
      <c r="H10" s="9">
        <f t="shared" si="10"/>
        <v>0</v>
      </c>
      <c r="I10" s="9">
        <f t="shared" si="11"/>
        <v>0</v>
      </c>
      <c r="J10" s="9">
        <f t="shared" si="12"/>
        <v>80.324882817731748</v>
      </c>
      <c r="K10" s="9">
        <f t="shared" si="13"/>
        <v>0</v>
      </c>
      <c r="L10" s="9">
        <f t="shared" si="14"/>
        <v>0</v>
      </c>
      <c r="M10" s="9">
        <f t="shared" si="15"/>
        <v>0</v>
      </c>
      <c r="N10" s="9">
        <f t="shared" si="16"/>
        <v>0</v>
      </c>
      <c r="P10" s="9">
        <f>IF(AD10&gt;0,AD10*1000/MIN(IFERROR(INDEX(vol_ini_i,AD$3-$A10/5),0)*1.03^$A10,625),0)</f>
        <v>0</v>
      </c>
      <c r="Q10" s="9">
        <f>IF(AE10&gt;0,AE10*1000/MIN(IFERROR(INDEX(vol_ini_i,AE$3-$A10/5),0)*1.03^$A10,625),0)</f>
        <v>0</v>
      </c>
      <c r="R10" s="9">
        <f>IF(AF10&gt;0,AF10*1000/MIN(IFERROR(INDEX(vol_ini_i,AF$3-$A10/5),0)*1.03^$A10,625),0)</f>
        <v>0</v>
      </c>
      <c r="S10" s="9">
        <f>IF(AG10&gt;0,AG10*1000/MIN(IFERROR(INDEX(vol_ini_i,AG$3-$A10/5),0)*1.03^$A10,625),0)</f>
        <v>0</v>
      </c>
      <c r="T10" s="9">
        <f>IF(AH10&gt;0,AH10*1000/MIN(IFERROR(INDEX(vol_ini_i,AH$3-$A10/5),0)*1.03^$A10,625),0)</f>
        <v>0</v>
      </c>
      <c r="U10" s="9">
        <f>IF(AI10&gt;0,AI10*1000/MIN(IFERROR(INDEX(vol_ini_i,AI$3-$A10/5),0)*1.03^$A10,625),0)</f>
        <v>0</v>
      </c>
      <c r="V10" s="9">
        <f>IF(AJ10&gt;0,AJ10*1000/MIN(IFERROR(INDEX(vol_ini_i,AJ$3-$A10/5),0)*1.03^$A10,625),0)</f>
        <v>0</v>
      </c>
      <c r="W10" s="9">
        <f>IF(AK10&gt;0,AK10*1000/MIN(IFERROR(INDEX(vol_ini_i,AK$3-$A10/5),0)*1.03^$A10,625),0)</f>
        <v>0</v>
      </c>
      <c r="X10" s="9">
        <f>IF(AL10&gt;0,AL10*1000/MIN(IFERROR(INDEX(vol_ini_i,AL$3-$A10/5),0)*1.03^$A10,625),0)</f>
        <v>74.226146120882191</v>
      </c>
      <c r="Y10" s="9">
        <f>IF(AM10&gt;0,AM10*1000/MIN(IFERROR(INDEX(vol_ini_i,AM$3-$A10/5),0)*1.03^$A10,625),0)</f>
        <v>0</v>
      </c>
      <c r="Z10" s="9">
        <f>IF(AN10&gt;0,AN10*1000/MIN(IFERROR(INDEX(vol_ini_i,AN$3-$A10/5),0)*1.03^$A10,625),0)</f>
        <v>0</v>
      </c>
      <c r="AA10" s="9">
        <f>IF(AO10&gt;0,AO10*1000/MIN(IFERROR(INDEX(vol_ini_i,AO$3-$A10/5),0)*1.03^$A10,625),0)</f>
        <v>0</v>
      </c>
      <c r="AB10" s="9">
        <f>IF(AP10&gt;0,AP10*1000/MIN(IFERROR(INDEX(vol_ini_i,AP$3-$A10/5),0)*1.03^$A10,625),0)</f>
        <v>0</v>
      </c>
      <c r="AD10" s="9">
        <f>MIN(B10*MIN(IFERROR(INDEX(vol_ini_i,AD$3-$A10/5),0)*1.03^$A10,625)/1000,$AS10-SUM(AE10:$AP10))</f>
        <v>0</v>
      </c>
      <c r="AE10" s="9">
        <f>MIN(C10*MIN(IFERROR(INDEX(vol_ini_i,AE$3-$A10/5),0)*1.03^$A10,625)/1000,$AS10-SUM(AF10:$AP10))</f>
        <v>0</v>
      </c>
      <c r="AF10" s="9">
        <f>MIN(D10*MIN(IFERROR(INDEX(vol_ini_i,AF$3-$A10/5),0)*1.03^$A10,625)/1000,$AS10-SUM(AG10:$AP10))</f>
        <v>0</v>
      </c>
      <c r="AG10" s="9">
        <f>MIN(E10*MIN(IFERROR(INDEX(vol_ini_i,AG$3-$A10/5),0)*1.03^$A10,625)/1000,$AS10-SUM(AH10:$AP10))</f>
        <v>0</v>
      </c>
      <c r="AH10" s="9">
        <f>MIN(F10*MIN(IFERROR(INDEX(vol_ini_i,AH$3-$A10/5),0)*1.03^$A10,625)/1000,$AS10-SUM(AI10:$AP10))</f>
        <v>0</v>
      </c>
      <c r="AI10" s="9">
        <f>MIN(G10*MIN(IFERROR(INDEX(vol_ini_i,AI$3-$A10/5),0)*1.03^$A10,625)/1000,$AS10-SUM(AJ10:$AP10))</f>
        <v>0</v>
      </c>
      <c r="AJ10" s="9">
        <f>MIN(H10*MIN(IFERROR(INDEX(vol_ini_i,AJ$3-$A10/5),0)*1.03^$A10,625)/1000,$AS10-SUM(AK10:$AP10))</f>
        <v>0</v>
      </c>
      <c r="AK10" s="9">
        <f>MIN(I10*MIN(IFERROR(INDEX(vol_ini_i,AK$3-$A10/5),0)*1.03^$A10,625)/1000,$AS10-SUM(AL10:$AP10))</f>
        <v>0</v>
      </c>
      <c r="AL10" s="9">
        <f>MIN(J10*MIN(IFERROR(INDEX(vol_ini_i,AL$3-$A10/5),0)*1.03^$A10,625)/1000,$AS10-SUM(AM10:$AP10))</f>
        <v>29.449285714285718</v>
      </c>
      <c r="AM10" s="9">
        <f>MIN(K10*MIN(IFERROR(INDEX(vol_ini_i,AM$3-$A10/5),0)*1.03^$A10,625)/1000,$AS10-SUM(AN10:$AP10))</f>
        <v>0</v>
      </c>
      <c r="AN10" s="9">
        <f>MIN(L10*MIN(IFERROR(INDEX(vol_ini_i,AN$3-$A10/5),0)*1.03^$A10,625)/1000,$AS10-SUM(AO10:$AP10))</f>
        <v>0</v>
      </c>
      <c r="AO10" s="9">
        <f>MIN(M10*MIN(IFERROR(INDEX(vol_ini_i,AO$3-$A10/5),0)*1.03^$A10,625)/1000,$AS10-SUM(AP10:$AP10))</f>
        <v>0</v>
      </c>
      <c r="AP10" s="9">
        <f>MIN(N10*MIN(IFERROR(INDEX(vol_ini_i,AP$3-$A10/5),0)*1.03^$A10,625)/1000,AS10)</f>
        <v>0</v>
      </c>
      <c r="AR10" s="7">
        <v>1</v>
      </c>
      <c r="AS10" s="7">
        <f t="shared" si="0"/>
        <v>29.449285714285718</v>
      </c>
      <c r="AU10" s="6">
        <f t="shared" si="1"/>
        <v>29.449285714285718</v>
      </c>
      <c r="AV10" s="9">
        <f t="shared" si="17"/>
        <v>74.226146120882191</v>
      </c>
      <c r="AW10" s="9">
        <f t="shared" si="18"/>
        <v>0</v>
      </c>
      <c r="AX10" s="9">
        <f t="shared" si="2"/>
        <v>0</v>
      </c>
    </row>
    <row r="11" spans="1:50" ht="12.75" customHeight="1">
      <c r="A11" s="5">
        <f t="shared" si="3"/>
        <v>35</v>
      </c>
      <c r="B11" s="9">
        <f t="shared" si="4"/>
        <v>74.226146120882191</v>
      </c>
      <c r="C11" s="9">
        <f t="shared" si="5"/>
        <v>95.837285233936768</v>
      </c>
      <c r="D11" s="9">
        <f t="shared" si="6"/>
        <v>76.475085656326911</v>
      </c>
      <c r="E11" s="9">
        <f t="shared" si="7"/>
        <v>48.585330407280857</v>
      </c>
      <c r="F11" s="9">
        <f t="shared" si="8"/>
        <v>49.242888945752874</v>
      </c>
      <c r="G11" s="9">
        <f t="shared" si="9"/>
        <v>50.984404800902958</v>
      </c>
      <c r="H11" s="9">
        <f t="shared" si="10"/>
        <v>48.550122138067884</v>
      </c>
      <c r="I11" s="9">
        <f t="shared" si="11"/>
        <v>0</v>
      </c>
      <c r="J11" s="9">
        <f t="shared" si="12"/>
        <v>0</v>
      </c>
      <c r="K11" s="9">
        <f t="shared" si="13"/>
        <v>6.0987366968495564</v>
      </c>
      <c r="L11" s="9">
        <f t="shared" si="14"/>
        <v>0</v>
      </c>
      <c r="M11" s="9">
        <f t="shared" si="15"/>
        <v>0</v>
      </c>
      <c r="N11" s="9">
        <f t="shared" si="16"/>
        <v>0</v>
      </c>
      <c r="P11" s="9">
        <f>IF(AD11&gt;0,AD11*1000/MIN(IFERROR(INDEX(vol_ini_i,AD$3-$A11/5),0)*1.03^$A11,625),0)</f>
        <v>0</v>
      </c>
      <c r="Q11" s="9">
        <f>IF(AE11&gt;0,AE11*1000/MIN(IFERROR(INDEX(vol_ini_i,AE$3-$A11/5),0)*1.03^$A11,625),0)</f>
        <v>0</v>
      </c>
      <c r="R11" s="9">
        <f>IF(AF11&gt;0,AF11*1000/MIN(IFERROR(INDEX(vol_ini_i,AF$3-$A11/5),0)*1.03^$A11,625),0)</f>
        <v>0</v>
      </c>
      <c r="S11" s="9">
        <f>IF(AG11&gt;0,AG11*1000/MIN(IFERROR(INDEX(vol_ini_i,AG$3-$A11/5),0)*1.03^$A11,625),0)</f>
        <v>0</v>
      </c>
      <c r="T11" s="9">
        <f>IF(AH11&gt;0,AH11*1000/MIN(IFERROR(INDEX(vol_ini_i,AH$3-$A11/5),0)*1.03^$A11,625),0)</f>
        <v>0</v>
      </c>
      <c r="U11" s="9">
        <f>IF(AI11&gt;0,AI11*1000/MIN(IFERROR(INDEX(vol_ini_i,AI$3-$A11/5),0)*1.03^$A11,625),0)</f>
        <v>0</v>
      </c>
      <c r="V11" s="9">
        <f>IF(AJ11&gt;0,AJ11*1000/MIN(IFERROR(INDEX(vol_ini_i,AJ$3-$A11/5),0)*1.03^$A11,625),0)</f>
        <v>0</v>
      </c>
      <c r="W11" s="9">
        <f>IF(AK11&gt;0,AK11*1000/MIN(IFERROR(INDEX(vol_ini_i,AK$3-$A11/5),0)*1.03^$A11,625),0)</f>
        <v>0</v>
      </c>
      <c r="X11" s="9">
        <f>IF(AL11&gt;0,AL11*1000/MIN(IFERROR(INDEX(vol_ini_i,AL$3-$A11/5),0)*1.03^$A11,625),0)</f>
        <v>0</v>
      </c>
      <c r="Y11" s="9">
        <f>IF(AM11&gt;0,AM11*1000/MIN(IFERROR(INDEX(vol_ini_i,AM$3-$A11/5),0)*1.03^$A11,625),0)</f>
        <v>6.0987366968495564</v>
      </c>
      <c r="Z11" s="9">
        <f>IF(AN11&gt;0,AN11*1000/MIN(IFERROR(INDEX(vol_ini_i,AN$3-$A11/5),0)*1.03^$A11,625),0)</f>
        <v>0</v>
      </c>
      <c r="AA11" s="9">
        <f>IF(AO11&gt;0,AO11*1000/MIN(IFERROR(INDEX(vol_ini_i,AO$3-$A11/5),0)*1.03^$A11,625),0)</f>
        <v>0</v>
      </c>
      <c r="AB11" s="9">
        <f>IF(AP11&gt;0,AP11*1000/MIN(IFERROR(INDEX(vol_ini_i,AP$3-$A11/5),0)*1.03^$A11,625),0)</f>
        <v>0</v>
      </c>
      <c r="AD11" s="9">
        <f>MIN(B11*MIN(IFERROR(INDEX(vol_ini_i,AD$3-$A11/5),0)*1.03^$A11,625)/1000,$AS11-SUM(AE11:$AP11))</f>
        <v>0</v>
      </c>
      <c r="AE11" s="9">
        <f>MIN(C11*MIN(IFERROR(INDEX(vol_ini_i,AE$3-$A11/5),0)*1.03^$A11,625)/1000,$AS11-SUM(AF11:$AP11))</f>
        <v>0</v>
      </c>
      <c r="AF11" s="9">
        <f>MIN(D11*MIN(IFERROR(INDEX(vol_ini_i,AF$3-$A11/5),0)*1.03^$A11,625)/1000,$AS11-SUM(AG11:$AP11))</f>
        <v>0</v>
      </c>
      <c r="AG11" s="9">
        <f>MIN(E11*MIN(IFERROR(INDEX(vol_ini_i,AG$3-$A11/5),0)*1.03^$A11,625)/1000,$AS11-SUM(AH11:$AP11))</f>
        <v>0</v>
      </c>
      <c r="AH11" s="9">
        <f>MIN(F11*MIN(IFERROR(INDEX(vol_ini_i,AH$3-$A11/5),0)*1.03^$A11,625)/1000,$AS11-SUM(AI11:$AP11))</f>
        <v>0</v>
      </c>
      <c r="AI11" s="9">
        <f>MIN(G11*MIN(IFERROR(INDEX(vol_ini_i,AI$3-$A11/5),0)*1.03^$A11,625)/1000,$AS11-SUM(AJ11:$AP11))</f>
        <v>0</v>
      </c>
      <c r="AJ11" s="9">
        <f>MIN(H11*MIN(IFERROR(INDEX(vol_ini_i,AJ$3-$A11/5),0)*1.03^$A11,625)/1000,$AS11-SUM(AK11:$AP11))</f>
        <v>0</v>
      </c>
      <c r="AK11" s="9">
        <f>MIN(I11*MIN(IFERROR(INDEX(vol_ini_i,AK$3-$A11/5),0)*1.03^$A11,625)/1000,$AS11-SUM(AL11:$AP11))</f>
        <v>0</v>
      </c>
      <c r="AL11" s="9">
        <f>MIN(J11*MIN(IFERROR(INDEX(vol_ini_i,AL$3-$A11/5),0)*1.03^$A11,625)/1000,$AS11-SUM(AM11:$AP11))</f>
        <v>0</v>
      </c>
      <c r="AM11" s="9">
        <f>MIN(K11*MIN(IFERROR(INDEX(vol_ini_i,AM$3-$A11/5),0)*1.03^$A11,625)/1000,$AS11-SUM(AN11:$AP11))</f>
        <v>2.8050710151000686</v>
      </c>
      <c r="AN11" s="9">
        <f>MIN(L11*MIN(IFERROR(INDEX(vol_ini_i,AN$3-$A11/5),0)*1.03^$A11,625)/1000,$AS11-SUM(AO11:$AP11))</f>
        <v>0</v>
      </c>
      <c r="AO11" s="9">
        <f>MIN(M11*MIN(IFERROR(INDEX(vol_ini_i,AO$3-$A11/5),0)*1.03^$A11,625)/1000,$AS11-SUM(AP11:$AP11))</f>
        <v>0</v>
      </c>
      <c r="AP11" s="9">
        <f>MIN(N11*MIN(IFERROR(INDEX(vol_ini_i,AP$3-$A11/5),0)*1.03^$A11,625)/1000,AS11)</f>
        <v>0</v>
      </c>
      <c r="AR11" s="7">
        <v>1</v>
      </c>
      <c r="AS11" s="7">
        <f t="shared" si="0"/>
        <v>29.449285714285718</v>
      </c>
      <c r="AU11" s="6">
        <f t="shared" si="1"/>
        <v>2.8050710151000686</v>
      </c>
      <c r="AV11" s="9">
        <f t="shared" si="17"/>
        <v>6.0987366968495564</v>
      </c>
      <c r="AW11" s="9">
        <f t="shared" si="18"/>
        <v>0</v>
      </c>
      <c r="AX11" s="9">
        <f t="shared" si="2"/>
        <v>0</v>
      </c>
    </row>
    <row r="12" spans="1:50" ht="12.75" customHeight="1">
      <c r="A12" s="5">
        <f t="shared" si="3"/>
        <v>40</v>
      </c>
      <c r="B12" s="9">
        <f t="shared" si="4"/>
        <v>6.0987366968495564</v>
      </c>
      <c r="C12" s="9">
        <f t="shared" si="5"/>
        <v>74.226146120882191</v>
      </c>
      <c r="D12" s="9">
        <f t="shared" si="6"/>
        <v>95.837285233936768</v>
      </c>
      <c r="E12" s="9">
        <f t="shared" si="7"/>
        <v>76.475085656326911</v>
      </c>
      <c r="F12" s="9">
        <f t="shared" si="8"/>
        <v>48.585330407280857</v>
      </c>
      <c r="G12" s="9">
        <f t="shared" si="9"/>
        <v>49.242888945752874</v>
      </c>
      <c r="H12" s="9">
        <f t="shared" si="10"/>
        <v>50.984404800902958</v>
      </c>
      <c r="I12" s="9">
        <f t="shared" si="11"/>
        <v>48.550122138067884</v>
      </c>
      <c r="J12" s="9">
        <f t="shared" si="12"/>
        <v>0</v>
      </c>
      <c r="K12" s="9">
        <f t="shared" si="13"/>
        <v>0</v>
      </c>
      <c r="L12" s="9">
        <f t="shared" si="14"/>
        <v>0</v>
      </c>
      <c r="M12" s="9">
        <f t="shared" si="15"/>
        <v>0</v>
      </c>
      <c r="N12" s="9">
        <f t="shared" si="16"/>
        <v>0</v>
      </c>
      <c r="P12" s="9">
        <f>IF(AD12&gt;0,AD12*1000/MIN(IFERROR(INDEX(vol_ini_i,AD$3-$A12/5),0)*1.03^$A12,625),0)</f>
        <v>0</v>
      </c>
      <c r="Q12" s="9">
        <f>IF(AE12&gt;0,AE12*1000/MIN(IFERROR(INDEX(vol_ini_i,AE$3-$A12/5),0)*1.03^$A12,625),0)</f>
        <v>0</v>
      </c>
      <c r="R12" s="9">
        <f>IF(AF12&gt;0,AF12*1000/MIN(IFERROR(INDEX(vol_ini_i,AF$3-$A12/5),0)*1.03^$A12,625),0)</f>
        <v>0</v>
      </c>
      <c r="S12" s="9">
        <f>IF(AG12&gt;0,AG12*1000/MIN(IFERROR(INDEX(vol_ini_i,AG$3-$A12/5),0)*1.03^$A12,625),0)</f>
        <v>0</v>
      </c>
      <c r="T12" s="9">
        <f>IF(AH12&gt;0,AH12*1000/MIN(IFERROR(INDEX(vol_ini_i,AH$3-$A12/5),0)*1.03^$A12,625),0)</f>
        <v>0</v>
      </c>
      <c r="U12" s="9">
        <f>IF(AI12&gt;0,AI12*1000/MIN(IFERROR(INDEX(vol_ini_i,AI$3-$A12/5),0)*1.03^$A12,625),0)</f>
        <v>0</v>
      </c>
      <c r="V12" s="9">
        <f>IF(AJ12&gt;0,AJ12*1000/MIN(IFERROR(INDEX(vol_ini_i,AJ$3-$A12/5),0)*1.03^$A12,625),0)</f>
        <v>0</v>
      </c>
      <c r="W12" s="9">
        <f>IF(AK12&gt;0,AK12*1000/MIN(IFERROR(INDEX(vol_ini_i,AK$3-$A12/5),0)*1.03^$A12,625),0)</f>
        <v>0</v>
      </c>
      <c r="X12" s="9">
        <f>IF(AL12&gt;0,AL12*1000/MIN(IFERROR(INDEX(vol_ini_i,AL$3-$A12/5),0)*1.03^$A12,625),0)</f>
        <v>0</v>
      </c>
      <c r="Y12" s="9">
        <f>IF(AM12&gt;0,AM12*1000/MIN(IFERROR(INDEX(vol_ini_i,AM$3-$A12/5),0)*1.03^$A12,625),0)</f>
        <v>0</v>
      </c>
      <c r="Z12" s="9">
        <f>IF(AN12&gt;0,AN12*1000/MIN(IFERROR(INDEX(vol_ini_i,AN$3-$A12/5),0)*1.03^$A12,625),0)</f>
        <v>0</v>
      </c>
      <c r="AA12" s="9">
        <f>IF(AO12&gt;0,AO12*1000/MIN(IFERROR(INDEX(vol_ini_i,AO$3-$A12/5),0)*1.03^$A12,625),0)</f>
        <v>0</v>
      </c>
      <c r="AB12" s="9">
        <f>IF(AP12&gt;0,AP12*1000/MIN(IFERROR(INDEX(vol_ini_i,AP$3-$A12/5),0)*1.03^$A12,625),0)</f>
        <v>0</v>
      </c>
      <c r="AD12" s="9">
        <f>MIN(B12*MIN(IFERROR(INDEX(vol_ini_i,AD$3-$A12/5),0)*1.03^$A12,625)/1000,$AS12-SUM(AE12:$AP12))</f>
        <v>0</v>
      </c>
      <c r="AE12" s="9">
        <f>MIN(C12*MIN(IFERROR(INDEX(vol_ini_i,AE$3-$A12/5),0)*1.03^$A12,625)/1000,$AS12-SUM(AF12:$AP12))</f>
        <v>0</v>
      </c>
      <c r="AF12" s="9">
        <f>MIN(D12*MIN(IFERROR(INDEX(vol_ini_i,AF$3-$A12/5),0)*1.03^$A12,625)/1000,$AS12-SUM(AG12:$AP12))</f>
        <v>0</v>
      </c>
      <c r="AG12" s="9">
        <f>MIN(E12*MIN(IFERROR(INDEX(vol_ini_i,AG$3-$A12/5),0)*1.03^$A12,625)/1000,$AS12-SUM(AH12:$AP12))</f>
        <v>0</v>
      </c>
      <c r="AH12" s="9">
        <f>MIN(F12*MIN(IFERROR(INDEX(vol_ini_i,AH$3-$A12/5),0)*1.03^$A12,625)/1000,$AS12-SUM(AI12:$AP12))</f>
        <v>0</v>
      </c>
      <c r="AI12" s="9">
        <f>MIN(G12*MIN(IFERROR(INDEX(vol_ini_i,AI$3-$A12/5),0)*1.03^$A12,625)/1000,$AS12-SUM(AJ12:$AP12))</f>
        <v>0</v>
      </c>
      <c r="AJ12" s="9">
        <f>MIN(H12*MIN(IFERROR(INDEX(vol_ini_i,AJ$3-$A12/5),0)*1.03^$A12,625)/1000,$AS12-SUM(AK12:$AP12))</f>
        <v>0</v>
      </c>
      <c r="AK12" s="9">
        <f>MIN(I12*MIN(IFERROR(INDEX(vol_ini_i,AK$3-$A12/5),0)*1.03^$A12,625)/1000,$AS12-SUM(AL12:$AP12))</f>
        <v>0</v>
      </c>
      <c r="AL12" s="9">
        <f>MIN(J12*MIN(IFERROR(INDEX(vol_ini_i,AL$3-$A12/5),0)*1.03^$A12,625)/1000,$AS12-SUM(AM12:$AP12))</f>
        <v>0</v>
      </c>
      <c r="AM12" s="9">
        <f>MIN(K12*MIN(IFERROR(INDEX(vol_ini_i,AM$3-$A12/5),0)*1.03^$A12,625)/1000,$AS12-SUM(AN12:$AP12))</f>
        <v>0</v>
      </c>
      <c r="AN12" s="9">
        <f>MIN(L12*MIN(IFERROR(INDEX(vol_ini_i,AN$3-$A12/5),0)*1.03^$A12,625)/1000,$AS12-SUM(AO12:$AP12))</f>
        <v>0</v>
      </c>
      <c r="AO12" s="9">
        <f>MIN(M12*MIN(IFERROR(INDEX(vol_ini_i,AO$3-$A12/5),0)*1.03^$A12,625)/1000,$AS12-SUM(AP12:$AP12))</f>
        <v>0</v>
      </c>
      <c r="AP12" s="9">
        <f>MIN(N12*MIN(IFERROR(INDEX(vol_ini_i,AP$3-$A12/5),0)*1.03^$A12,625)/1000,AS12)</f>
        <v>0</v>
      </c>
      <c r="AR12" s="7">
        <v>1</v>
      </c>
      <c r="AS12" s="7">
        <f t="shared" si="0"/>
        <v>29.449285714285718</v>
      </c>
      <c r="AU12" s="6">
        <f t="shared" si="1"/>
        <v>0</v>
      </c>
      <c r="AV12" s="9">
        <f t="shared" si="17"/>
        <v>0</v>
      </c>
      <c r="AW12" s="9">
        <f t="shared" si="18"/>
        <v>0</v>
      </c>
      <c r="AX12" s="9">
        <f t="shared" si="2"/>
        <v>0</v>
      </c>
    </row>
    <row r="13" spans="1:50" ht="12.75" customHeight="1">
      <c r="A13" s="5">
        <f t="shared" si="3"/>
        <v>45</v>
      </c>
      <c r="B13" s="9">
        <f t="shared" si="4"/>
        <v>0</v>
      </c>
      <c r="C13" s="9">
        <f t="shared" si="5"/>
        <v>6.0987366968495564</v>
      </c>
      <c r="D13" s="9">
        <f t="shared" si="6"/>
        <v>74.226146120882191</v>
      </c>
      <c r="E13" s="9">
        <f t="shared" si="7"/>
        <v>95.837285233936768</v>
      </c>
      <c r="F13" s="9">
        <f t="shared" si="8"/>
        <v>76.475085656326911</v>
      </c>
      <c r="G13" s="9">
        <f t="shared" si="9"/>
        <v>48.585330407280857</v>
      </c>
      <c r="H13" s="9">
        <f t="shared" si="10"/>
        <v>49.242888945752874</v>
      </c>
      <c r="I13" s="9">
        <f t="shared" si="11"/>
        <v>50.984404800902958</v>
      </c>
      <c r="J13" s="9">
        <f t="shared" si="12"/>
        <v>48.550122138067884</v>
      </c>
      <c r="K13" s="9">
        <f t="shared" si="13"/>
        <v>0</v>
      </c>
      <c r="L13" s="9">
        <f t="shared" si="14"/>
        <v>0</v>
      </c>
      <c r="M13" s="9">
        <f t="shared" si="15"/>
        <v>0</v>
      </c>
      <c r="N13" s="9">
        <f t="shared" si="16"/>
        <v>0</v>
      </c>
      <c r="P13" s="9">
        <f>IF(AD13&gt;0,AD13*1000/MIN(IFERROR(INDEX(vol_ini_i,AD$3-$A13/5),0)*1.03^$A13,625),0)</f>
        <v>0</v>
      </c>
      <c r="Q13" s="9">
        <f>IF(AE13&gt;0,AE13*1000/MIN(IFERROR(INDEX(vol_ini_i,AE$3-$A13/5),0)*1.03^$A13,625),0)</f>
        <v>0</v>
      </c>
      <c r="R13" s="9">
        <f>IF(AF13&gt;0,AF13*1000/MIN(IFERROR(INDEX(vol_ini_i,AF$3-$A13/5),0)*1.03^$A13,625),0)</f>
        <v>0</v>
      </c>
      <c r="S13" s="9">
        <f>IF(AG13&gt;0,AG13*1000/MIN(IFERROR(INDEX(vol_ini_i,AG$3-$A13/5),0)*1.03^$A13,625),0)</f>
        <v>0</v>
      </c>
      <c r="T13" s="9">
        <f>IF(AH13&gt;0,AH13*1000/MIN(IFERROR(INDEX(vol_ini_i,AH$3-$A13/5),0)*1.03^$A13,625),0)</f>
        <v>0</v>
      </c>
      <c r="U13" s="9">
        <f>IF(AI13&gt;0,AI13*1000/MIN(IFERROR(INDEX(vol_ini_i,AI$3-$A13/5),0)*1.03^$A13,625),0)</f>
        <v>0</v>
      </c>
      <c r="V13" s="9">
        <f>IF(AJ13&gt;0,AJ13*1000/MIN(IFERROR(INDEX(vol_ini_i,AJ$3-$A13/5),0)*1.03^$A13,625),0)</f>
        <v>0</v>
      </c>
      <c r="W13" s="9">
        <f>IF(AK13&gt;0,AK13*1000/MIN(IFERROR(INDEX(vol_ini_i,AK$3-$A13/5),0)*1.03^$A13,625),0)</f>
        <v>0</v>
      </c>
      <c r="X13" s="9">
        <f>IF(AL13&gt;0,AL13*1000/MIN(IFERROR(INDEX(vol_ini_i,AL$3-$A13/5),0)*1.03^$A13,625),0)</f>
        <v>0</v>
      </c>
      <c r="Y13" s="9">
        <f>IF(AM13&gt;0,AM13*1000/MIN(IFERROR(INDEX(vol_ini_i,AM$3-$A13/5),0)*1.03^$A13,625),0)</f>
        <v>0</v>
      </c>
      <c r="Z13" s="9">
        <f>IF(AN13&gt;0,AN13*1000/MIN(IFERROR(INDEX(vol_ini_i,AN$3-$A13/5),0)*1.03^$A13,625),0)</f>
        <v>0</v>
      </c>
      <c r="AA13" s="9">
        <f>IF(AO13&gt;0,AO13*1000/MIN(IFERROR(INDEX(vol_ini_i,AO$3-$A13/5),0)*1.03^$A13,625),0)</f>
        <v>0</v>
      </c>
      <c r="AB13" s="9">
        <f>IF(AP13&gt;0,AP13*1000/MIN(IFERROR(INDEX(vol_ini_i,AP$3-$A13/5),0)*1.03^$A13,625),0)</f>
        <v>0</v>
      </c>
      <c r="AD13" s="9">
        <f>MIN(B13*MIN(IFERROR(INDEX(vol_ini_i,AD$3-$A13/5),0)*1.03^$A13,625)/1000,$AS13-SUM(AE13:$AP13))</f>
        <v>0</v>
      </c>
      <c r="AE13" s="9">
        <f>MIN(C13*MIN(IFERROR(INDEX(vol_ini_i,AE$3-$A13/5),0)*1.03^$A13,625)/1000,$AS13-SUM(AF13:$AP13))</f>
        <v>0</v>
      </c>
      <c r="AF13" s="9">
        <f>MIN(D13*MIN(IFERROR(INDEX(vol_ini_i,AF$3-$A13/5),0)*1.03^$A13,625)/1000,$AS13-SUM(AG13:$AP13))</f>
        <v>0</v>
      </c>
      <c r="AG13" s="9">
        <f>MIN(E13*MIN(IFERROR(INDEX(vol_ini_i,AG$3-$A13/5),0)*1.03^$A13,625)/1000,$AS13-SUM(AH13:$AP13))</f>
        <v>0</v>
      </c>
      <c r="AH13" s="9">
        <f>MIN(F13*MIN(IFERROR(INDEX(vol_ini_i,AH$3-$A13/5),0)*1.03^$A13,625)/1000,$AS13-SUM(AI13:$AP13))</f>
        <v>0</v>
      </c>
      <c r="AI13" s="9">
        <f>MIN(G13*MIN(IFERROR(INDEX(vol_ini_i,AI$3-$A13/5),0)*1.03^$A13,625)/1000,$AS13-SUM(AJ13:$AP13))</f>
        <v>0</v>
      </c>
      <c r="AJ13" s="9">
        <f>MIN(H13*MIN(IFERROR(INDEX(vol_ini_i,AJ$3-$A13/5),0)*1.03^$A13,625)/1000,$AS13-SUM(AK13:$AP13))</f>
        <v>0</v>
      </c>
      <c r="AK13" s="9">
        <f>MIN(I13*MIN(IFERROR(INDEX(vol_ini_i,AK$3-$A13/5),0)*1.03^$A13,625)/1000,$AS13-SUM(AL13:$AP13))</f>
        <v>0</v>
      </c>
      <c r="AL13" s="9">
        <f>MIN(J13*MIN(IFERROR(INDEX(vol_ini_i,AL$3-$A13/5),0)*1.03^$A13,625)/1000,$AS13-SUM(AM13:$AP13))</f>
        <v>0</v>
      </c>
      <c r="AM13" s="9">
        <f>MIN(K13*MIN(IFERROR(INDEX(vol_ini_i,AM$3-$A13/5),0)*1.03^$A13,625)/1000,$AS13-SUM(AN13:$AP13))</f>
        <v>0</v>
      </c>
      <c r="AN13" s="9">
        <f>MIN(L13*MIN(IFERROR(INDEX(vol_ini_i,AN$3-$A13/5),0)*1.03^$A13,625)/1000,$AS13-SUM(AO13:$AP13))</f>
        <v>0</v>
      </c>
      <c r="AO13" s="9">
        <f>MIN(M13*MIN(IFERROR(INDEX(vol_ini_i,AO$3-$A13/5),0)*1.03^$A13,625)/1000,$AS13-SUM(AP13:$AP13))</f>
        <v>0</v>
      </c>
      <c r="AP13" s="9">
        <f>MIN(N13*MIN(IFERROR(INDEX(vol_ini_i,AP$3-$A13/5),0)*1.03^$A13,625)/1000,AS13)</f>
        <v>0</v>
      </c>
      <c r="AR13" s="7">
        <v>1</v>
      </c>
      <c r="AS13" s="7">
        <f t="shared" si="0"/>
        <v>29.449285714285718</v>
      </c>
      <c r="AU13" s="6">
        <f t="shared" si="1"/>
        <v>0</v>
      </c>
      <c r="AV13" s="9">
        <f t="shared" si="17"/>
        <v>0</v>
      </c>
      <c r="AW13" s="9">
        <f t="shared" si="18"/>
        <v>0</v>
      </c>
      <c r="AX13" s="9">
        <f t="shared" si="2"/>
        <v>0</v>
      </c>
    </row>
    <row r="14" spans="1:50" ht="12.75" customHeight="1">
      <c r="A14" s="5">
        <f t="shared" si="3"/>
        <v>50</v>
      </c>
      <c r="B14" s="9">
        <f t="shared" si="4"/>
        <v>0</v>
      </c>
      <c r="C14" s="9">
        <f t="shared" si="5"/>
        <v>0</v>
      </c>
      <c r="D14" s="9">
        <f t="shared" si="6"/>
        <v>6.0987366968495564</v>
      </c>
      <c r="E14" s="9">
        <f t="shared" si="7"/>
        <v>74.226146120882191</v>
      </c>
      <c r="F14" s="9">
        <f t="shared" si="8"/>
        <v>95.837285233936768</v>
      </c>
      <c r="G14" s="9">
        <f t="shared" si="9"/>
        <v>76.475085656326911</v>
      </c>
      <c r="H14" s="9">
        <f t="shared" si="10"/>
        <v>48.585330407280857</v>
      </c>
      <c r="I14" s="9">
        <f t="shared" si="11"/>
        <v>49.242888945752874</v>
      </c>
      <c r="J14" s="9">
        <f t="shared" si="12"/>
        <v>50.984404800902958</v>
      </c>
      <c r="K14" s="9">
        <f t="shared" si="13"/>
        <v>48.550122138067884</v>
      </c>
      <c r="L14" s="9">
        <f t="shared" si="14"/>
        <v>0</v>
      </c>
      <c r="M14" s="9">
        <f t="shared" si="15"/>
        <v>0</v>
      </c>
      <c r="N14" s="9">
        <f t="shared" si="16"/>
        <v>0</v>
      </c>
      <c r="P14" s="9">
        <f>IF(AD14&gt;0,AD14*1000/MIN(IFERROR(INDEX(vol_ini_i,AD$3-$A14/5),0)*1.03^$A14,625),0)</f>
        <v>0</v>
      </c>
      <c r="Q14" s="9">
        <f>IF(AE14&gt;0,AE14*1000/MIN(IFERROR(INDEX(vol_ini_i,AE$3-$A14/5),0)*1.03^$A14,625),0)</f>
        <v>0</v>
      </c>
      <c r="R14" s="9">
        <f>IF(AF14&gt;0,AF14*1000/MIN(IFERROR(INDEX(vol_ini_i,AF$3-$A14/5),0)*1.03^$A14,625),0)</f>
        <v>0</v>
      </c>
      <c r="S14" s="9">
        <f>IF(AG14&gt;0,AG14*1000/MIN(IFERROR(INDEX(vol_ini_i,AG$3-$A14/5),0)*1.03^$A14,625),0)</f>
        <v>0</v>
      </c>
      <c r="T14" s="9">
        <f>IF(AH14&gt;0,AH14*1000/MIN(IFERROR(INDEX(vol_ini_i,AH$3-$A14/5),0)*1.03^$A14,625),0)</f>
        <v>0</v>
      </c>
      <c r="U14" s="9">
        <f>IF(AI14&gt;0,AI14*1000/MIN(IFERROR(INDEX(vol_ini_i,AI$3-$A14/5),0)*1.03^$A14,625),0)</f>
        <v>0</v>
      </c>
      <c r="V14" s="9">
        <f>IF(AJ14&gt;0,AJ14*1000/MIN(IFERROR(INDEX(vol_ini_i,AJ$3-$A14/5),0)*1.03^$A14,625),0)</f>
        <v>0</v>
      </c>
      <c r="W14" s="9">
        <f>IF(AK14&gt;0,AK14*1000/MIN(IFERROR(INDEX(vol_ini_i,AK$3-$A14/5),0)*1.03^$A14,625),0)</f>
        <v>0</v>
      </c>
      <c r="X14" s="9">
        <f>IF(AL14&gt;0,AL14*1000/MIN(IFERROR(INDEX(vol_ini_i,AL$3-$A14/5),0)*1.03^$A14,625),0)</f>
        <v>0</v>
      </c>
      <c r="Y14" s="9">
        <f>IF(AM14&gt;0,AM14*1000/MIN(IFERROR(INDEX(vol_ini_i,AM$3-$A14/5),0)*1.03^$A14,625),0)</f>
        <v>0</v>
      </c>
      <c r="Z14" s="9">
        <f>IF(AN14&gt;0,AN14*1000/MIN(IFERROR(INDEX(vol_ini_i,AN$3-$A14/5),0)*1.03^$A14,625),0)</f>
        <v>0</v>
      </c>
      <c r="AA14" s="9">
        <f>IF(AO14&gt;0,AO14*1000/MIN(IFERROR(INDEX(vol_ini_i,AO$3-$A14/5),0)*1.03^$A14,625),0)</f>
        <v>0</v>
      </c>
      <c r="AB14" s="9">
        <f>IF(AP14&gt;0,AP14*1000/MIN(IFERROR(INDEX(vol_ini_i,AP$3-$A14/5),0)*1.03^$A14,625),0)</f>
        <v>0</v>
      </c>
      <c r="AD14" s="9">
        <f>MIN(B14*MIN(IFERROR(INDEX(vol_ini_i,AD$3-$A14/5),0)*1.03^$A14,625)/1000,$AS14-SUM(AE14:$AP14))</f>
        <v>0</v>
      </c>
      <c r="AE14" s="9">
        <f>MIN(C14*MIN(IFERROR(INDEX(vol_ini_i,AE$3-$A14/5),0)*1.03^$A14,625)/1000,$AS14-SUM(AF14:$AP14))</f>
        <v>0</v>
      </c>
      <c r="AF14" s="9">
        <f>MIN(D14*MIN(IFERROR(INDEX(vol_ini_i,AF$3-$A14/5),0)*1.03^$A14,625)/1000,$AS14-SUM(AG14:$AP14))</f>
        <v>0</v>
      </c>
      <c r="AG14" s="9">
        <f>MIN(E14*MIN(IFERROR(INDEX(vol_ini_i,AG$3-$A14/5),0)*1.03^$A14,625)/1000,$AS14-SUM(AH14:$AP14))</f>
        <v>0</v>
      </c>
      <c r="AH14" s="9">
        <f>MIN(F14*MIN(IFERROR(INDEX(vol_ini_i,AH$3-$A14/5),0)*1.03^$A14,625)/1000,$AS14-SUM(AI14:$AP14))</f>
        <v>0</v>
      </c>
      <c r="AI14" s="9">
        <f>MIN(G14*MIN(IFERROR(INDEX(vol_ini_i,AI$3-$A14/5),0)*1.03^$A14,625)/1000,$AS14-SUM(AJ14:$AP14))</f>
        <v>0</v>
      </c>
      <c r="AJ14" s="9">
        <f>MIN(H14*MIN(IFERROR(INDEX(vol_ini_i,AJ$3-$A14/5),0)*1.03^$A14,625)/1000,$AS14-SUM(AK14:$AP14))</f>
        <v>0</v>
      </c>
      <c r="AK14" s="9">
        <f>MIN(I14*MIN(IFERROR(INDEX(vol_ini_i,AK$3-$A14/5),0)*1.03^$A14,625)/1000,$AS14-SUM(AL14:$AP14))</f>
        <v>0</v>
      </c>
      <c r="AL14" s="9">
        <f>MIN(J14*MIN(IFERROR(INDEX(vol_ini_i,AL$3-$A14/5),0)*1.03^$A14,625)/1000,$AS14-SUM(AM14:$AP14))</f>
        <v>0</v>
      </c>
      <c r="AM14" s="9">
        <f>MIN(K14*MIN(IFERROR(INDEX(vol_ini_i,AM$3-$A14/5),0)*1.03^$A14,625)/1000,$AS14-SUM(AN14:$AP14))</f>
        <v>0</v>
      </c>
      <c r="AN14" s="9">
        <f>MIN(L14*MIN(IFERROR(INDEX(vol_ini_i,AN$3-$A14/5),0)*1.03^$A14,625)/1000,$AS14-SUM(AO14:$AP14))</f>
        <v>0</v>
      </c>
      <c r="AO14" s="9">
        <f>MIN(M14*MIN(IFERROR(INDEX(vol_ini_i,AO$3-$A14/5),0)*1.03^$A14,625)/1000,$AS14-SUM(AP14:$AP14))</f>
        <v>0</v>
      </c>
      <c r="AP14" s="9">
        <f>MIN(N14*MIN(IFERROR(INDEX(vol_ini_i,AP$3-$A14/5),0)*1.03^$A14,625)/1000,AS14)</f>
        <v>0</v>
      </c>
      <c r="AR14" s="7">
        <v>1</v>
      </c>
      <c r="AS14" s="7">
        <f t="shared" si="0"/>
        <v>29.449285714285718</v>
      </c>
      <c r="AU14" s="6">
        <f t="shared" si="1"/>
        <v>0</v>
      </c>
      <c r="AV14" s="9">
        <f t="shared" si="17"/>
        <v>0</v>
      </c>
      <c r="AW14" s="9">
        <f t="shared" si="18"/>
        <v>0</v>
      </c>
      <c r="AX14" s="9">
        <f t="shared" si="2"/>
        <v>0</v>
      </c>
    </row>
    <row r="15" spans="1:50" ht="12.75" customHeight="1">
      <c r="A15" s="5" t="s">
        <v>10</v>
      </c>
      <c r="B15" s="10">
        <v>0</v>
      </c>
      <c r="C15" s="10">
        <v>0</v>
      </c>
      <c r="D15" s="10">
        <v>163.456092301057</v>
      </c>
      <c r="E15" s="10">
        <v>144.275995325282</v>
      </c>
      <c r="F15" s="10">
        <v>311.38519685039398</v>
      </c>
      <c r="G15" s="10">
        <v>502.87703943814199</v>
      </c>
      <c r="H15" s="10">
        <v>444.99895857440401</v>
      </c>
      <c r="I15" s="10">
        <v>442.9</v>
      </c>
      <c r="J15" s="10">
        <v>0</v>
      </c>
      <c r="K15" s="10">
        <v>579.9</v>
      </c>
      <c r="L15" s="10">
        <v>570.5</v>
      </c>
      <c r="M15" s="10">
        <v>607.24986072423405</v>
      </c>
      <c r="N15" s="10">
        <v>601.6</v>
      </c>
      <c r="P15" s="15" t="s">
        <v>26</v>
      </c>
      <c r="Q15" s="16"/>
      <c r="R15" s="16">
        <v>0</v>
      </c>
      <c r="S15" s="15"/>
      <c r="T15" s="15"/>
      <c r="U15" s="15"/>
      <c r="V15" s="15"/>
      <c r="W15" s="15"/>
      <c r="X15" s="5"/>
      <c r="Y15" s="5"/>
      <c r="Z15" s="5"/>
      <c r="AA15" s="5"/>
      <c r="AB15" s="5"/>
      <c r="AD15" s="5"/>
      <c r="AE15" s="5"/>
      <c r="AF15" s="5"/>
      <c r="AG15" s="5"/>
      <c r="AH15" s="5"/>
      <c r="AI15" s="5"/>
      <c r="AJ15" s="11"/>
      <c r="AK15" s="5"/>
      <c r="AL15" s="5" t="s">
        <v>22</v>
      </c>
      <c r="AM15" s="5"/>
      <c r="AN15" s="5"/>
      <c r="AO15" s="5"/>
      <c r="AP15" s="2">
        <f>SUM(B4:N4)*(H17/35)*5/1000</f>
        <v>29.449285714285718</v>
      </c>
      <c r="AU15" s="5" t="s">
        <v>11</v>
      </c>
      <c r="AV15" s="5"/>
      <c r="AW15" s="5"/>
      <c r="AX15" s="2">
        <f>SUM(AX4:AX14)</f>
        <v>0</v>
      </c>
    </row>
    <row r="16" spans="1:50" ht="12.75" customHeight="1">
      <c r="A16" s="5" t="s">
        <v>23</v>
      </c>
      <c r="B16" s="5"/>
      <c r="C16" s="1"/>
      <c r="D16" s="5" t="s">
        <v>12</v>
      </c>
      <c r="E16" s="5"/>
      <c r="F16" s="5"/>
      <c r="G16" s="1"/>
      <c r="H16" s="5" t="s">
        <v>13</v>
      </c>
      <c r="I16" s="5"/>
      <c r="J16" s="5"/>
      <c r="K16" s="1"/>
      <c r="L16" s="5"/>
      <c r="M16" s="5"/>
      <c r="N16" s="5"/>
      <c r="P16" s="15" t="s">
        <v>12</v>
      </c>
      <c r="Q16" s="15"/>
      <c r="R16" s="15"/>
      <c r="S16" s="16">
        <v>0</v>
      </c>
      <c r="T16" s="15" t="s">
        <v>27</v>
      </c>
      <c r="U16" s="15"/>
      <c r="V16" s="15"/>
      <c r="W16" s="16">
        <v>0</v>
      </c>
      <c r="X16" s="5"/>
      <c r="Y16" s="5"/>
      <c r="Z16" s="5"/>
      <c r="AA16" s="5"/>
      <c r="AB16" s="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U16" s="5"/>
      <c r="AV16" s="5"/>
      <c r="AW16" s="5"/>
      <c r="AX16" s="5"/>
    </row>
    <row r="17" spans="1:28">
      <c r="A17" s="5" t="s">
        <v>24</v>
      </c>
      <c r="B17" s="5"/>
      <c r="C17" s="1"/>
      <c r="D17" s="1">
        <v>25.2</v>
      </c>
      <c r="E17" s="5"/>
      <c r="F17" s="1">
        <v>202.9</v>
      </c>
      <c r="G17" s="1"/>
      <c r="H17" s="1">
        <v>458.1</v>
      </c>
      <c r="I17" s="5"/>
      <c r="J17" s="5"/>
      <c r="K17" s="1"/>
      <c r="L17" s="5"/>
      <c r="M17" s="5"/>
      <c r="N17" s="5"/>
      <c r="P17" s="15" t="s">
        <v>13</v>
      </c>
      <c r="Q17" s="15"/>
      <c r="R17" s="16">
        <v>0</v>
      </c>
      <c r="S17" s="15"/>
      <c r="T17" s="15" t="s">
        <v>28</v>
      </c>
      <c r="U17" s="15"/>
      <c r="V17" s="15"/>
      <c r="W17" s="17">
        <v>0.48</v>
      </c>
      <c r="X17" s="5"/>
      <c r="Y17" s="5"/>
      <c r="Z17" s="5"/>
      <c r="AA17" s="5"/>
      <c r="AB17" s="5"/>
    </row>
    <row r="19" spans="1:28">
      <c r="E19" s="12" t="s">
        <v>14</v>
      </c>
      <c r="F19" s="4" t="s">
        <v>15</v>
      </c>
      <c r="H19" s="4" t="s">
        <v>16</v>
      </c>
      <c r="J19" s="4" t="s">
        <v>17</v>
      </c>
    </row>
    <row r="20" spans="1:28">
      <c r="D20" s="4" t="s">
        <v>4</v>
      </c>
      <c r="E20" s="4" t="s">
        <v>18</v>
      </c>
      <c r="F20" s="4" t="s">
        <v>19</v>
      </c>
      <c r="G20" s="4" t="s">
        <v>18</v>
      </c>
      <c r="H20" s="4" t="s">
        <v>19</v>
      </c>
      <c r="I20" s="4" t="s">
        <v>18</v>
      </c>
      <c r="J20" s="4" t="s">
        <v>19</v>
      </c>
      <c r="K20" s="4" t="s">
        <v>18</v>
      </c>
      <c r="L20" s="4" t="s">
        <v>20</v>
      </c>
    </row>
    <row r="21" spans="1:28">
      <c r="D21" s="4">
        <v>0</v>
      </c>
      <c r="E21" s="8">
        <f t="shared" ref="E21:E29" si="19">AU4</f>
        <v>29.449285714285718</v>
      </c>
      <c r="G21" s="8"/>
      <c r="I21" s="8"/>
      <c r="K21" s="8"/>
      <c r="L21" s="8">
        <f t="shared" ref="L21:L37" si="20">G21+I21+K21+E21</f>
        <v>29.449285714285718</v>
      </c>
    </row>
    <row r="22" spans="1:28">
      <c r="D22" s="4">
        <v>5</v>
      </c>
      <c r="E22" s="8">
        <f t="shared" si="19"/>
        <v>29.449285714285718</v>
      </c>
      <c r="G22" s="8"/>
      <c r="I22" s="8"/>
      <c r="K22" s="8"/>
      <c r="L22" s="8">
        <f t="shared" si="20"/>
        <v>29.449285714285718</v>
      </c>
    </row>
    <row r="23" spans="1:28">
      <c r="D23" s="4">
        <v>10</v>
      </c>
      <c r="E23" s="8">
        <f t="shared" si="19"/>
        <v>29.449285714285718</v>
      </c>
      <c r="G23" s="8"/>
      <c r="I23" s="8"/>
      <c r="K23" s="8"/>
      <c r="L23" s="8">
        <f t="shared" si="20"/>
        <v>29.449285714285718</v>
      </c>
    </row>
    <row r="24" spans="1:28">
      <c r="D24" s="4">
        <v>15</v>
      </c>
      <c r="E24" s="8">
        <f t="shared" si="19"/>
        <v>29.449285714285718</v>
      </c>
      <c r="F24" s="7">
        <f t="shared" ref="F24:F30" si="21">D7</f>
        <v>48.550122138067884</v>
      </c>
      <c r="G24" s="8">
        <f t="shared" ref="G24:G37" si="22">F24*$D$17/1000</f>
        <v>1.2234630778793107</v>
      </c>
      <c r="I24" s="8"/>
      <c r="K24" s="8"/>
      <c r="L24" s="8">
        <f t="shared" si="20"/>
        <v>30.672748792165031</v>
      </c>
    </row>
    <row r="25" spans="1:28">
      <c r="D25" s="4">
        <v>20</v>
      </c>
      <c r="E25" s="8">
        <f t="shared" si="19"/>
        <v>29.449285714285718</v>
      </c>
      <c r="F25" s="7">
        <f t="shared" si="21"/>
        <v>50.984404800902958</v>
      </c>
      <c r="G25" s="8">
        <f t="shared" si="22"/>
        <v>1.2848070009827546</v>
      </c>
      <c r="I25" s="8"/>
      <c r="K25" s="8"/>
      <c r="L25" s="8">
        <f t="shared" si="20"/>
        <v>30.734092715268474</v>
      </c>
    </row>
    <row r="26" spans="1:28">
      <c r="D26" s="4">
        <v>25</v>
      </c>
      <c r="E26" s="8">
        <f t="shared" si="19"/>
        <v>29.449285714285718</v>
      </c>
      <c r="F26" s="7">
        <f t="shared" si="21"/>
        <v>49.242888945752874</v>
      </c>
      <c r="G26" s="8">
        <f t="shared" si="22"/>
        <v>1.2409208014329725</v>
      </c>
      <c r="H26" s="7">
        <f t="shared" ref="H26:H37" si="23">F24</f>
        <v>48.550122138067884</v>
      </c>
      <c r="I26" s="8">
        <f t="shared" ref="I26:I37" si="24">H26*$F$17/1000</f>
        <v>9.8508197818139749</v>
      </c>
      <c r="K26" s="8"/>
      <c r="L26" s="8">
        <f t="shared" si="20"/>
        <v>40.541026297532667</v>
      </c>
    </row>
    <row r="27" spans="1:28">
      <c r="D27" s="4">
        <v>30</v>
      </c>
      <c r="E27" s="8">
        <f t="shared" si="19"/>
        <v>29.449285714285718</v>
      </c>
      <c r="F27" s="7">
        <f t="shared" si="21"/>
        <v>48.585330407280857</v>
      </c>
      <c r="G27" s="8">
        <f t="shared" si="22"/>
        <v>1.2243503262634776</v>
      </c>
      <c r="H27" s="7">
        <f t="shared" si="23"/>
        <v>50.984404800902958</v>
      </c>
      <c r="I27" s="8">
        <f t="shared" si="24"/>
        <v>10.344735734103212</v>
      </c>
      <c r="K27" s="8"/>
      <c r="L27" s="8">
        <f t="shared" si="20"/>
        <v>41.018371774652408</v>
      </c>
    </row>
    <row r="28" spans="1:28">
      <c r="D28" s="4">
        <v>35</v>
      </c>
      <c r="E28" s="8">
        <f t="shared" si="19"/>
        <v>2.8050710151000686</v>
      </c>
      <c r="F28" s="7">
        <f t="shared" si="21"/>
        <v>76.475085656326911</v>
      </c>
      <c r="G28" s="8">
        <f t="shared" si="22"/>
        <v>1.9271721585394381</v>
      </c>
      <c r="H28" s="7">
        <f t="shared" si="23"/>
        <v>49.242888945752874</v>
      </c>
      <c r="I28" s="8">
        <f t="shared" si="24"/>
        <v>9.9913821670932581</v>
      </c>
      <c r="J28" s="7">
        <f>H11</f>
        <v>48.550122138067884</v>
      </c>
      <c r="K28" s="8">
        <f t="shared" ref="K28:K37" si="25">J28*$H$17/1000</f>
        <v>22.2408109514489</v>
      </c>
      <c r="L28" s="8">
        <f t="shared" si="20"/>
        <v>36.964436292181666</v>
      </c>
    </row>
    <row r="29" spans="1:28">
      <c r="D29" s="4">
        <v>40</v>
      </c>
      <c r="E29" s="8">
        <f t="shared" si="19"/>
        <v>0</v>
      </c>
      <c r="F29" s="7">
        <f t="shared" si="21"/>
        <v>95.837285233936768</v>
      </c>
      <c r="G29" s="8">
        <f t="shared" si="22"/>
        <v>2.4150995878952068</v>
      </c>
      <c r="H29" s="7">
        <f t="shared" si="23"/>
        <v>48.585330407280857</v>
      </c>
      <c r="I29" s="8">
        <f t="shared" si="24"/>
        <v>9.8579635396372876</v>
      </c>
      <c r="J29" s="7">
        <f>G11</f>
        <v>50.984404800902958</v>
      </c>
      <c r="K29" s="8">
        <f t="shared" si="25"/>
        <v>23.355955839293646</v>
      </c>
      <c r="L29" s="8">
        <f t="shared" si="20"/>
        <v>35.629018966826138</v>
      </c>
    </row>
    <row r="30" spans="1:28">
      <c r="D30" s="4">
        <v>45</v>
      </c>
      <c r="E30" s="8"/>
      <c r="F30" s="7">
        <f t="shared" si="21"/>
        <v>74.226146120882191</v>
      </c>
      <c r="G30" s="8">
        <f t="shared" si="22"/>
        <v>1.8704988822462312</v>
      </c>
      <c r="H30" s="7">
        <f t="shared" si="23"/>
        <v>76.475085656326911</v>
      </c>
      <c r="I30" s="8">
        <f t="shared" si="24"/>
        <v>15.51679487966873</v>
      </c>
      <c r="J30" s="7">
        <f>F11</f>
        <v>49.242888945752874</v>
      </c>
      <c r="K30" s="8">
        <f t="shared" si="25"/>
        <v>22.558167426049394</v>
      </c>
      <c r="L30" s="8">
        <f t="shared" si="20"/>
        <v>39.945461187964355</v>
      </c>
    </row>
    <row r="31" spans="1:28">
      <c r="D31" s="4">
        <v>50</v>
      </c>
      <c r="E31" s="8"/>
      <c r="F31" s="7">
        <f t="shared" ref="F31:F37" si="26">F24</f>
        <v>48.550122138067884</v>
      </c>
      <c r="G31" s="8">
        <f t="shared" si="22"/>
        <v>1.2234630778793107</v>
      </c>
      <c r="H31" s="7">
        <f t="shared" si="23"/>
        <v>95.837285233936768</v>
      </c>
      <c r="I31" s="8">
        <f t="shared" si="24"/>
        <v>19.445385173965768</v>
      </c>
      <c r="J31" s="7">
        <f>E11</f>
        <v>48.585330407280857</v>
      </c>
      <c r="K31" s="8">
        <f t="shared" si="25"/>
        <v>22.256939859575361</v>
      </c>
      <c r="L31" s="8">
        <f t="shared" si="20"/>
        <v>42.925788111420438</v>
      </c>
    </row>
    <row r="32" spans="1:28">
      <c r="D32" s="4">
        <v>55</v>
      </c>
      <c r="E32" s="8"/>
      <c r="F32" s="7">
        <f t="shared" si="26"/>
        <v>50.984404800902958</v>
      </c>
      <c r="G32" s="8">
        <f t="shared" si="22"/>
        <v>1.2848070009827546</v>
      </c>
      <c r="H32" s="7">
        <f t="shared" si="23"/>
        <v>74.226146120882191</v>
      </c>
      <c r="I32" s="8">
        <f t="shared" si="24"/>
        <v>15.060485047926997</v>
      </c>
      <c r="J32" s="7">
        <f>D11</f>
        <v>76.475085656326911</v>
      </c>
      <c r="K32" s="8">
        <f t="shared" si="25"/>
        <v>35.033236739163357</v>
      </c>
      <c r="L32" s="8">
        <f t="shared" si="20"/>
        <v>51.378528788073112</v>
      </c>
    </row>
    <row r="33" spans="4:12">
      <c r="D33" s="4">
        <v>60</v>
      </c>
      <c r="E33" s="8"/>
      <c r="F33" s="7">
        <f t="shared" si="26"/>
        <v>49.242888945752874</v>
      </c>
      <c r="G33" s="8">
        <f t="shared" si="22"/>
        <v>1.2409208014329725</v>
      </c>
      <c r="H33" s="7">
        <f t="shared" si="23"/>
        <v>48.550122138067884</v>
      </c>
      <c r="I33" s="8">
        <f t="shared" si="24"/>
        <v>9.8508197818139749</v>
      </c>
      <c r="J33" s="7">
        <f>C11</f>
        <v>95.837285233936768</v>
      </c>
      <c r="K33" s="8">
        <f t="shared" si="25"/>
        <v>43.903060365666441</v>
      </c>
      <c r="L33" s="8">
        <f t="shared" si="20"/>
        <v>54.994800948913387</v>
      </c>
    </row>
    <row r="34" spans="4:12">
      <c r="D34" s="4">
        <v>65</v>
      </c>
      <c r="E34" s="8"/>
      <c r="F34" s="7">
        <f t="shared" si="26"/>
        <v>48.585330407280857</v>
      </c>
      <c r="G34" s="8">
        <f t="shared" si="22"/>
        <v>1.2243503262634776</v>
      </c>
      <c r="H34" s="7">
        <f t="shared" si="23"/>
        <v>50.984404800902958</v>
      </c>
      <c r="I34" s="8">
        <f t="shared" si="24"/>
        <v>10.344735734103212</v>
      </c>
      <c r="J34" s="7">
        <f>B11</f>
        <v>74.226146120882191</v>
      </c>
      <c r="K34" s="8">
        <f t="shared" si="25"/>
        <v>34.002997537976128</v>
      </c>
      <c r="L34" s="8">
        <f t="shared" si="20"/>
        <v>45.572083598342815</v>
      </c>
    </row>
    <row r="35" spans="4:12">
      <c r="D35" s="4">
        <v>70</v>
      </c>
      <c r="E35" s="8"/>
      <c r="F35" s="7">
        <f t="shared" si="26"/>
        <v>76.475085656326911</v>
      </c>
      <c r="G35" s="8">
        <f t="shared" si="22"/>
        <v>1.9271721585394381</v>
      </c>
      <c r="H35" s="7">
        <f t="shared" si="23"/>
        <v>49.242888945752874</v>
      </c>
      <c r="I35" s="8">
        <f t="shared" si="24"/>
        <v>9.9913821670932581</v>
      </c>
      <c r="J35" s="7">
        <f>J28</f>
        <v>48.550122138067884</v>
      </c>
      <c r="K35" s="8">
        <f t="shared" si="25"/>
        <v>22.2408109514489</v>
      </c>
      <c r="L35" s="8">
        <f t="shared" si="20"/>
        <v>34.159365277081598</v>
      </c>
    </row>
    <row r="36" spans="4:12">
      <c r="D36" s="4">
        <v>75</v>
      </c>
      <c r="E36" s="8"/>
      <c r="F36" s="7">
        <f t="shared" si="26"/>
        <v>95.837285233936768</v>
      </c>
      <c r="G36" s="8">
        <f t="shared" si="22"/>
        <v>2.4150995878952068</v>
      </c>
      <c r="H36" s="7">
        <f t="shared" si="23"/>
        <v>48.585330407280857</v>
      </c>
      <c r="I36" s="8">
        <f t="shared" si="24"/>
        <v>9.8579635396372876</v>
      </c>
      <c r="J36" s="7">
        <f>J29</f>
        <v>50.984404800902958</v>
      </c>
      <c r="K36" s="8">
        <f t="shared" si="25"/>
        <v>23.355955839293646</v>
      </c>
      <c r="L36" s="8">
        <f t="shared" si="20"/>
        <v>35.629018966826138</v>
      </c>
    </row>
    <row r="37" spans="4:12">
      <c r="D37" s="4">
        <v>80</v>
      </c>
      <c r="E37" s="8"/>
      <c r="F37" s="7">
        <f t="shared" si="26"/>
        <v>74.226146120882191</v>
      </c>
      <c r="G37" s="8">
        <f t="shared" si="22"/>
        <v>1.8704988822462312</v>
      </c>
      <c r="H37" s="7">
        <f t="shared" si="23"/>
        <v>76.475085656326911</v>
      </c>
      <c r="I37" s="8">
        <f t="shared" si="24"/>
        <v>15.51679487966873</v>
      </c>
      <c r="J37" s="7">
        <f>J30</f>
        <v>49.242888945752874</v>
      </c>
      <c r="K37" s="8">
        <f t="shared" si="25"/>
        <v>22.558167426049394</v>
      </c>
      <c r="L37" s="8">
        <f t="shared" si="20"/>
        <v>39.945461187964355</v>
      </c>
    </row>
  </sheetData>
  <pageMargins left="0" right="0" top="0.39409448818897636" bottom="0.39409448818897636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workbookViewId="0"/>
  </sheetViews>
  <sheetFormatPr baseColWidth="10" defaultColWidth="11.25" defaultRowHeight="12.75"/>
  <cols>
    <col min="1" max="14" width="7.125" style="4" customWidth="1"/>
    <col min="15" max="15" width="2.375" style="4" customWidth="1"/>
    <col min="16" max="28" width="7.125" style="4" customWidth="1"/>
    <col min="29" max="29" width="2.375" style="4" customWidth="1"/>
    <col min="30" max="42" width="7.125" style="4" customWidth="1"/>
    <col min="43" max="43" width="2.375" style="4" customWidth="1"/>
    <col min="44" max="45" width="7.125" style="4" customWidth="1"/>
    <col min="46" max="46" width="2.375" style="4" customWidth="1"/>
    <col min="47" max="50" width="7.125" style="4" customWidth="1"/>
    <col min="51" max="51" width="2.375" style="4" customWidth="1"/>
    <col min="52" max="16384" width="11.25" style="4"/>
  </cols>
  <sheetData>
    <row r="1" spans="1:50" ht="12.75" customHeight="1">
      <c r="A1" s="1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U1" s="3"/>
      <c r="AV1" s="3"/>
      <c r="AW1" s="3"/>
      <c r="AX1" s="3"/>
    </row>
    <row r="2" spans="1:50" ht="12.7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21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U2" s="1" t="s">
        <v>3</v>
      </c>
      <c r="AV2" s="1"/>
      <c r="AW2" s="1"/>
      <c r="AX2" s="1"/>
    </row>
    <row r="3" spans="1:50" ht="12.75" customHeight="1">
      <c r="A3" s="1" t="s">
        <v>4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/>
      <c r="P3" s="1">
        <v>1</v>
      </c>
      <c r="Q3" s="1">
        <v>2</v>
      </c>
      <c r="R3" s="1">
        <v>3</v>
      </c>
      <c r="S3" s="1">
        <v>4</v>
      </c>
      <c r="T3" s="1">
        <v>5</v>
      </c>
      <c r="U3" s="1">
        <v>6</v>
      </c>
      <c r="V3" s="1">
        <v>7</v>
      </c>
      <c r="W3" s="1">
        <v>8</v>
      </c>
      <c r="X3" s="1">
        <v>9</v>
      </c>
      <c r="Y3" s="1">
        <v>10</v>
      </c>
      <c r="Z3" s="1">
        <v>11</v>
      </c>
      <c r="AA3" s="1">
        <v>12</v>
      </c>
      <c r="AB3" s="1">
        <v>13</v>
      </c>
      <c r="AC3" s="1"/>
      <c r="AD3" s="1">
        <v>1</v>
      </c>
      <c r="AE3" s="1">
        <v>2</v>
      </c>
      <c r="AF3" s="1">
        <v>3</v>
      </c>
      <c r="AG3" s="1">
        <v>4</v>
      </c>
      <c r="AH3" s="1">
        <v>5</v>
      </c>
      <c r="AI3" s="1">
        <v>6</v>
      </c>
      <c r="AJ3" s="1">
        <v>7</v>
      </c>
      <c r="AK3" s="1">
        <v>8</v>
      </c>
      <c r="AL3" s="1">
        <v>9</v>
      </c>
      <c r="AM3" s="1">
        <v>10</v>
      </c>
      <c r="AN3" s="1">
        <v>11</v>
      </c>
      <c r="AO3" s="1">
        <v>12</v>
      </c>
      <c r="AP3" s="1">
        <v>13</v>
      </c>
      <c r="AR3" s="4" t="s">
        <v>5</v>
      </c>
      <c r="AS3" s="4" t="s">
        <v>6</v>
      </c>
      <c r="AU3" s="1" t="s">
        <v>7</v>
      </c>
      <c r="AV3" s="1" t="s">
        <v>25</v>
      </c>
      <c r="AW3" s="1" t="s">
        <v>8</v>
      </c>
      <c r="AX3" s="1" t="s">
        <v>9</v>
      </c>
    </row>
    <row r="4" spans="1:50" ht="12.75" customHeight="1">
      <c r="A4" s="5">
        <v>0</v>
      </c>
      <c r="B4" s="13">
        <v>0</v>
      </c>
      <c r="C4" s="13">
        <v>0</v>
      </c>
      <c r="D4" s="13">
        <v>92.74</v>
      </c>
      <c r="E4" s="13">
        <v>128.35</v>
      </c>
      <c r="F4" s="13">
        <v>38.1</v>
      </c>
      <c r="G4" s="13">
        <v>18.510000000000002</v>
      </c>
      <c r="H4" s="13">
        <v>86.42</v>
      </c>
      <c r="I4" s="13">
        <v>8.3000000000000007</v>
      </c>
      <c r="J4" s="13">
        <v>0</v>
      </c>
      <c r="K4" s="13">
        <v>15.9</v>
      </c>
      <c r="L4" s="13">
        <v>12.8</v>
      </c>
      <c r="M4" s="13">
        <v>43.08</v>
      </c>
      <c r="N4" s="13">
        <v>5.8</v>
      </c>
      <c r="P4" s="9">
        <f>IF(AD4&gt;0,AD4*1000/MIN(IFERROR(INDEX(vol_ini_i,AD$3-$A4/5),0)*1.03^$A4,625),0)</f>
        <v>0</v>
      </c>
      <c r="Q4" s="9">
        <f>IF(AE4&gt;0,AE4*1000/MIN(IFERROR(INDEX(vol_ini_i,AE$3-$A4/5),0)*1.03^$A4,625),0)</f>
        <v>0</v>
      </c>
      <c r="R4" s="9">
        <f>IF(AF4&gt;0,AF4*1000/MIN(IFERROR(INDEX(vol_ini_i,AF$3-$A4/5),0)*1.03^$A4,625),0)</f>
        <v>0</v>
      </c>
      <c r="S4" s="9">
        <f>IF(AG4&gt;0,AG4*1000/MIN(IFERROR(INDEX(vol_ini_i,AG$3-$A4/5),0)*1.03^$A4,625),0)</f>
        <v>0</v>
      </c>
      <c r="T4" s="9">
        <f>IF(AH4&gt;0,AH4*1000/MIN(IFERROR(INDEX(vol_ini_i,AH$3-$A4/5),0)*1.03^$A4,625),0)</f>
        <v>0</v>
      </c>
      <c r="U4" s="9">
        <f>IF(AI4&gt;0,AI4*1000/MIN(IFERROR(INDEX(vol_ini_i,AI$3-$A4/5),0)*1.03^$A4,625),0)</f>
        <v>0</v>
      </c>
      <c r="V4" s="9">
        <f>IF(AJ4&gt;0,AJ4*1000/MIN(IFERROR(INDEX(vol_ini_i,AJ$3-$A4/5),0)*1.03^$A4,625),0)</f>
        <v>0</v>
      </c>
      <c r="W4" s="9">
        <f>IF(AK4&gt;0,AK4*1000/MIN(IFERROR(INDEX(vol_ini_i,AK$3-$A4/5),0)*1.03^$A4,625),0)</f>
        <v>0</v>
      </c>
      <c r="X4" s="9">
        <f>IF(AL4&gt;0,AL4*1000/MIN(IFERROR(INDEX(vol_ini_i,AL$3-$A4/5),0)*1.03^$A4,625),0)</f>
        <v>0</v>
      </c>
      <c r="Y4" s="9">
        <f>IF(AM4&gt;0,AM4*1000/MIN(IFERROR(INDEX(vol_ini_i,AM$3-$A4/5),0)*1.03^$A4,625),0)</f>
        <v>0</v>
      </c>
      <c r="Z4" s="9">
        <f>IF(AN4&gt;0,AN4*1000/MIN(IFERROR(INDEX(vol_ini_i,AN$3-$A4/5),0)*1.03^$A4,625),0)</f>
        <v>0</v>
      </c>
      <c r="AA4" s="9">
        <f>IF(AO4&gt;0,AO4*1000/MIN(IFERROR(INDEX(vol_ini_i,AO$3-$A4/5),0)*1.03^$A4,625),0)</f>
        <v>36.041539760746069</v>
      </c>
      <c r="AB4" s="9">
        <f>IF(AP4&gt;0,AP4*1000/MIN(IFERROR(INDEX(vol_ini_i,AP$3-$A4/5),0)*1.03^$A4,625),0)</f>
        <v>5.8</v>
      </c>
      <c r="AD4" s="9">
        <f>MIN(B4*MIN(IFERROR(INDEX(vol_ini_i,AD$3-$A4/5),0)*1.03^$A4,625)/1000,$AS4-SUM(AE4:$AP4))</f>
        <v>0</v>
      </c>
      <c r="AE4" s="9">
        <f>MIN(C4*MIN(IFERROR(INDEX(vol_ini_i,AE$3-$A4/5),0)*1.03^$A4,625)/1000,$AS4-SUM(AF4:$AP4))</f>
        <v>0</v>
      </c>
      <c r="AF4" s="9">
        <f>MIN(D4*MIN(IFERROR(INDEX(vol_ini_i,AF$3-$A4/5),0)*1.03^$A4,625)/1000,$AS4-SUM(AG4:$AP4))</f>
        <v>0</v>
      </c>
      <c r="AG4" s="9">
        <f>MIN(E4*MIN(IFERROR(INDEX(vol_ini_i,AG$3-$A4/5),0)*1.03^$A4,625)/1000,$AS4-SUM(AH4:$AP4))</f>
        <v>0</v>
      </c>
      <c r="AH4" s="9">
        <f>MIN(F4*MIN(IFERROR(INDEX(vol_ini_i,AH$3-$A4/5),0)*1.03^$A4,625)/1000,$AS4-SUM(AI4:$AP4))</f>
        <v>0</v>
      </c>
      <c r="AI4" s="9">
        <f>MIN(G4*MIN(IFERROR(INDEX(vol_ini_i,AI$3-$A4/5),0)*1.03^$A4,625)/1000,$AS4-SUM(AJ4:$AP4))</f>
        <v>0</v>
      </c>
      <c r="AJ4" s="9">
        <f>MIN(H4*MIN(IFERROR(INDEX(vol_ini_i,AJ$3-$A4/5),0)*1.03^$A4,625)/1000,$AS4-SUM(AK4:$AP4))</f>
        <v>0</v>
      </c>
      <c r="AK4" s="9">
        <f>MIN(I4*MIN(IFERROR(INDEX(vol_ini_i,AK$3-$A4/5),0)*1.03^$A4,625)/1000,$AS4-SUM(AL4:$AP4))</f>
        <v>0</v>
      </c>
      <c r="AL4" s="9">
        <f>MIN(J4*MIN(IFERROR(INDEX(vol_ini_i,AL$3-$A4/5),0)*1.03^$A4,625)/1000,$AS4-SUM(AM4:$AP4))</f>
        <v>0</v>
      </c>
      <c r="AM4" s="9">
        <f>MIN(K4*MIN(IFERROR(INDEX(vol_ini_i,AM$3-$A4/5),0)*1.03^$A4,625)/1000,$AS4-SUM(AN4:$AP4))</f>
        <v>0</v>
      </c>
      <c r="AN4" s="9">
        <f>MIN(L4*MIN(IFERROR(INDEX(vol_ini_i,AN$3-$A4/5),0)*1.03^$A4,625)/1000,$AS4-SUM(AO4:$AP4))</f>
        <v>0</v>
      </c>
      <c r="AO4" s="9">
        <f>MIN(M4*MIN(IFERROR(INDEX(vol_ini_i,AO$3-$A4/5),0)*1.03^$A4,625)/1000,$AS4-SUM(AP4:$AP4))</f>
        <v>21.886219999999994</v>
      </c>
      <c r="AP4" s="9">
        <f>MIN(N4*MIN(IFERROR(INDEX(vol_ini_i,AP$3-$A4/5),0)*1.03^$A4,625)/1000,AS4)</f>
        <v>3.4892800000000004</v>
      </c>
      <c r="AR4" s="7">
        <v>1</v>
      </c>
      <c r="AS4" s="7">
        <f t="shared" ref="AS4:AS14" si="0">AR4*$AP$15</f>
        <v>25.375499999999995</v>
      </c>
      <c r="AU4" s="6">
        <f t="shared" ref="AU4:AU14" si="1">SUM(AD4:AP4)</f>
        <v>25.375499999999995</v>
      </c>
      <c r="AV4" s="9">
        <f>SUM(P4:AB4)</f>
        <v>41.841539760746066</v>
      </c>
      <c r="AW4" s="9">
        <f>(AU4*1000*$R$15-AV4*$S$16-SUM($B$4:$N$4)*$W$16)/1000</f>
        <v>0</v>
      </c>
      <c r="AX4" s="9">
        <f t="shared" ref="AX4:AX14" si="2">AW4/(1+$K$16)^A4</f>
        <v>0</v>
      </c>
    </row>
    <row r="5" spans="1:50" ht="12.75" customHeight="1">
      <c r="A5" s="5">
        <f t="shared" ref="A5:A14" si="3">A4+5</f>
        <v>5</v>
      </c>
      <c r="B5" s="9">
        <f t="shared" ref="B5:B14" si="4">SUM(P4:AB4)</f>
        <v>41.841539760746066</v>
      </c>
      <c r="C5" s="9">
        <f t="shared" ref="C5:M14" si="5">B4-P4</f>
        <v>0</v>
      </c>
      <c r="D5" s="9">
        <f t="shared" si="5"/>
        <v>0</v>
      </c>
      <c r="E5" s="9">
        <f t="shared" si="5"/>
        <v>92.74</v>
      </c>
      <c r="F5" s="9">
        <f t="shared" si="5"/>
        <v>128.35</v>
      </c>
      <c r="G5" s="9">
        <f t="shared" si="5"/>
        <v>38.1</v>
      </c>
      <c r="H5" s="9">
        <f t="shared" si="5"/>
        <v>18.510000000000002</v>
      </c>
      <c r="I5" s="9">
        <f t="shared" si="5"/>
        <v>86.42</v>
      </c>
      <c r="J5" s="9">
        <f t="shared" si="5"/>
        <v>8.3000000000000007</v>
      </c>
      <c r="K5" s="9">
        <f t="shared" si="5"/>
        <v>0</v>
      </c>
      <c r="L5" s="9">
        <f t="shared" si="5"/>
        <v>15.9</v>
      </c>
      <c r="M5" s="9">
        <f t="shared" si="5"/>
        <v>12.8</v>
      </c>
      <c r="N5" s="9">
        <f t="shared" ref="N5:N14" si="6">M4-AA4+N4-AB4</f>
        <v>7.0384602392539302</v>
      </c>
      <c r="P5" s="9">
        <f>IF(AD5&gt;0,AD5*1000/MIN(IFERROR(INDEX(vol_ini_i,AD$3-$A5/5),0)*1.03^$A5,625),0)</f>
        <v>0</v>
      </c>
      <c r="Q5" s="9">
        <f>IF(AE5&gt;0,AE5*1000/MIN(IFERROR(INDEX(vol_ini_i,AE$3-$A5/5),0)*1.03^$A5,625),0)</f>
        <v>0</v>
      </c>
      <c r="R5" s="9">
        <f>IF(AF5&gt;0,AF5*1000/MIN(IFERROR(INDEX(vol_ini_i,AF$3-$A5/5),0)*1.03^$A5,625),0)</f>
        <v>0</v>
      </c>
      <c r="S5" s="9">
        <f>IF(AG5&gt;0,AG5*1000/MIN(IFERROR(INDEX(vol_ini_i,AG$3-$A5/5),0)*1.03^$A5,625),0)</f>
        <v>0</v>
      </c>
      <c r="T5" s="9">
        <f>IF(AH5&gt;0,AH5*1000/MIN(IFERROR(INDEX(vol_ini_i,AH$3-$A5/5),0)*1.03^$A5,625),0)</f>
        <v>0</v>
      </c>
      <c r="U5" s="9">
        <f>IF(AI5&gt;0,AI5*1000/MIN(IFERROR(INDEX(vol_ini_i,AI$3-$A5/5),0)*1.03^$A5,625),0)</f>
        <v>0</v>
      </c>
      <c r="V5" s="9">
        <f>IF(AJ5&gt;0,AJ5*1000/MIN(IFERROR(INDEX(vol_ini_i,AJ$3-$A5/5),0)*1.03^$A5,625),0)</f>
        <v>0</v>
      </c>
      <c r="W5" s="9">
        <f>IF(AK5&gt;0,AK5*1000/MIN(IFERROR(INDEX(vol_ini_i,AK$3-$A5/5),0)*1.03^$A5,625),0)</f>
        <v>0</v>
      </c>
      <c r="X5" s="9">
        <f>IF(AL5&gt;0,AL5*1000/MIN(IFERROR(INDEX(vol_ini_i,AL$3-$A5/5),0)*1.03^$A5,625),0)</f>
        <v>5.9187979655113292</v>
      </c>
      <c r="Y5" s="9">
        <f>IF(AM5&gt;0,AM5*1000/MIN(IFERROR(INDEX(vol_ini_i,AM$3-$A5/5),0)*1.03^$A5,625),0)</f>
        <v>0</v>
      </c>
      <c r="Z5" s="9">
        <f>IF(AN5&gt;0,AN5*1000/MIN(IFERROR(INDEX(vol_ini_i,AN$3-$A5/5),0)*1.03^$A5,625),0)</f>
        <v>15.9</v>
      </c>
      <c r="AA5" s="9">
        <f>IF(AO5&gt;0,AO5*1000/MIN(IFERROR(INDEX(vol_ini_i,AO$3-$A5/5),0)*1.03^$A5,625),0)</f>
        <v>12.8</v>
      </c>
      <c r="AB5" s="9">
        <f>IF(AP5&gt;0,AP5*1000/MIN(IFERROR(INDEX(vol_ini_i,AP$3-$A5/5),0)*1.03^$A5,625),0)</f>
        <v>7.0384602392539293</v>
      </c>
      <c r="AD5" s="9">
        <f>MIN(B5*MIN(IFERROR(INDEX(vol_ini_i,AD$3-$A5/5),0)*1.03^$A5,625)/1000,$AS5-SUM(AE5:$AP5))</f>
        <v>0</v>
      </c>
      <c r="AE5" s="9">
        <f>MIN(C5*MIN(IFERROR(INDEX(vol_ini_i,AE$3-$A5/5),0)*1.03^$A5,625)/1000,$AS5-SUM(AF5:$AP5))</f>
        <v>0</v>
      </c>
      <c r="AF5" s="9">
        <f>MIN(D5*MIN(IFERROR(INDEX(vol_ini_i,AF$3-$A5/5),0)*1.03^$A5,625)/1000,$AS5-SUM(AG5:$AP5))</f>
        <v>0</v>
      </c>
      <c r="AG5" s="9">
        <f>MIN(E5*MIN(IFERROR(INDEX(vol_ini_i,AG$3-$A5/5),0)*1.03^$A5,625)/1000,$AS5-SUM(AH5:$AP5))</f>
        <v>0</v>
      </c>
      <c r="AH5" s="9">
        <f>MIN(F5*MIN(IFERROR(INDEX(vol_ini_i,AH$3-$A5/5),0)*1.03^$A5,625)/1000,$AS5-SUM(AI5:$AP5))</f>
        <v>0</v>
      </c>
      <c r="AI5" s="9">
        <f>MIN(G5*MIN(IFERROR(INDEX(vol_ini_i,AI$3-$A5/5),0)*1.03^$A5,625)/1000,$AS5-SUM(AJ5:$AP5))</f>
        <v>0</v>
      </c>
      <c r="AJ5" s="9">
        <f>MIN(H5*MIN(IFERROR(INDEX(vol_ini_i,AJ$3-$A5/5),0)*1.03^$A5,625)/1000,$AS5-SUM(AK5:$AP5))</f>
        <v>0</v>
      </c>
      <c r="AK5" s="9">
        <f>MIN(I5*MIN(IFERROR(INDEX(vol_ini_i,AK$3-$A5/5),0)*1.03^$A5,625)/1000,$AS5-SUM(AL5:$AP5))</f>
        <v>0</v>
      </c>
      <c r="AL5" s="9">
        <f>MIN(J5*MIN(IFERROR(INDEX(vol_ini_i,AL$3-$A5/5),0)*1.03^$A5,625)/1000,$AS5-SUM(AM5:$AP5))</f>
        <v>3.0389623504662886</v>
      </c>
      <c r="AM5" s="9">
        <f>MIN(K5*MIN(IFERROR(INDEX(vol_ini_i,AM$3-$A5/5),0)*1.03^$A5,625)/1000,$AS5-SUM(AN5:$AP5))</f>
        <v>0</v>
      </c>
      <c r="AN5" s="9">
        <f>MIN(L5*MIN(IFERROR(INDEX(vol_ini_i,AN$3-$A5/5),0)*1.03^$A5,625)/1000,$AS5-SUM(AO5:$AP5))</f>
        <v>9.9375</v>
      </c>
      <c r="AO5" s="9">
        <f>MIN(M5*MIN(IFERROR(INDEX(vol_ini_i,AO$3-$A5/5),0)*1.03^$A5,625)/1000,$AS5-SUM(AP5:$AP5))</f>
        <v>8</v>
      </c>
      <c r="AP5" s="9">
        <f>MIN(N5*MIN(IFERROR(INDEX(vol_ini_i,AP$3-$A5/5),0)*1.03^$A5,625)/1000,AS5)</f>
        <v>4.3990376495337058</v>
      </c>
      <c r="AR5" s="7">
        <v>1</v>
      </c>
      <c r="AS5" s="7">
        <f t="shared" si="0"/>
        <v>25.375499999999995</v>
      </c>
      <c r="AU5" s="6">
        <f t="shared" si="1"/>
        <v>25.375499999999995</v>
      </c>
      <c r="AV5" s="9">
        <f t="shared" ref="AV5:AV14" si="7">SUM(P5:AB5)</f>
        <v>41.657258204765263</v>
      </c>
      <c r="AW5" s="9">
        <f t="shared" ref="AW5:AW14" si="8">(AU5*1000*$R$15-AV5*$S$16-SUM($B$4:$N$4)*$W$16)/1000</f>
        <v>0</v>
      </c>
      <c r="AX5" s="9">
        <f t="shared" si="2"/>
        <v>0</v>
      </c>
    </row>
    <row r="6" spans="1:50" ht="12.75" customHeight="1">
      <c r="A6" s="5">
        <f t="shared" si="3"/>
        <v>10</v>
      </c>
      <c r="B6" s="9">
        <f t="shared" si="4"/>
        <v>41.657258204765263</v>
      </c>
      <c r="C6" s="9">
        <f t="shared" si="5"/>
        <v>41.841539760746066</v>
      </c>
      <c r="D6" s="9">
        <f t="shared" si="5"/>
        <v>0</v>
      </c>
      <c r="E6" s="9">
        <f t="shared" si="5"/>
        <v>0</v>
      </c>
      <c r="F6" s="9">
        <f t="shared" si="5"/>
        <v>92.74</v>
      </c>
      <c r="G6" s="9">
        <f t="shared" si="5"/>
        <v>128.35</v>
      </c>
      <c r="H6" s="9">
        <f t="shared" si="5"/>
        <v>38.1</v>
      </c>
      <c r="I6" s="9">
        <f t="shared" si="5"/>
        <v>18.510000000000002</v>
      </c>
      <c r="J6" s="9">
        <f t="shared" si="5"/>
        <v>86.42</v>
      </c>
      <c r="K6" s="9">
        <f t="shared" si="5"/>
        <v>2.3812020344886715</v>
      </c>
      <c r="L6" s="9">
        <f t="shared" si="5"/>
        <v>0</v>
      </c>
      <c r="M6" s="9">
        <f t="shared" si="5"/>
        <v>0</v>
      </c>
      <c r="N6" s="9">
        <f t="shared" si="6"/>
        <v>0</v>
      </c>
      <c r="P6" s="9">
        <f>IF(AD6&gt;0,AD6*1000/MIN(IFERROR(INDEX(vol_ini_i,AD$3-$A6/5),0)*1.03^$A6,625),0)</f>
        <v>0</v>
      </c>
      <c r="Q6" s="9">
        <f>IF(AE6&gt;0,AE6*1000/MIN(IFERROR(INDEX(vol_ini_i,AE$3-$A6/5),0)*1.03^$A6,625),0)</f>
        <v>0</v>
      </c>
      <c r="R6" s="9">
        <f>IF(AF6&gt;0,AF6*1000/MIN(IFERROR(INDEX(vol_ini_i,AF$3-$A6/5),0)*1.03^$A6,625),0)</f>
        <v>0</v>
      </c>
      <c r="S6" s="9">
        <f>IF(AG6&gt;0,AG6*1000/MIN(IFERROR(INDEX(vol_ini_i,AG$3-$A6/5),0)*1.03^$A6,625),0)</f>
        <v>0</v>
      </c>
      <c r="T6" s="9">
        <f>IF(AH6&gt;0,AH6*1000/MIN(IFERROR(INDEX(vol_ini_i,AH$3-$A6/5),0)*1.03^$A6,625),0)</f>
        <v>0</v>
      </c>
      <c r="U6" s="9">
        <f>IF(AI6&gt;0,AI6*1000/MIN(IFERROR(INDEX(vol_ini_i,AI$3-$A6/5),0)*1.03^$A6,625),0)</f>
        <v>0</v>
      </c>
      <c r="V6" s="9">
        <f>IF(AJ6&gt;0,AJ6*1000/MIN(IFERROR(INDEX(vol_ini_i,AJ$3-$A6/5),0)*1.03^$A6,625),0)</f>
        <v>0</v>
      </c>
      <c r="W6" s="9">
        <f>IF(AK6&gt;0,AK6*1000/MIN(IFERROR(INDEX(vol_ini_i,AK$3-$A6/5),0)*1.03^$A6,625),0)</f>
        <v>0</v>
      </c>
      <c r="X6" s="9">
        <f>IF(AL6&gt;0,AL6*1000/MIN(IFERROR(INDEX(vol_ini_i,AL$3-$A6/5),0)*1.03^$A6,625),0)</f>
        <v>40.061039274109028</v>
      </c>
      <c r="Y6" s="9">
        <f>IF(AM6&gt;0,AM6*1000/MIN(IFERROR(INDEX(vol_ini_i,AM$3-$A6/5),0)*1.03^$A6,625),0)</f>
        <v>2.3812020344886715</v>
      </c>
      <c r="Z6" s="9">
        <f>IF(AN6&gt;0,AN6*1000/MIN(IFERROR(INDEX(vol_ini_i,AN$3-$A6/5),0)*1.03^$A6,625),0)</f>
        <v>0</v>
      </c>
      <c r="AA6" s="9">
        <f>IF(AO6&gt;0,AO6*1000/MIN(IFERROR(INDEX(vol_ini_i,AO$3-$A6/5),0)*1.03^$A6,625),0)</f>
        <v>0</v>
      </c>
      <c r="AB6" s="9">
        <f>IF(AP6&gt;0,AP6*1000/MIN(IFERROR(INDEX(vol_ini_i,AP$3-$A6/5),0)*1.03^$A6,625),0)</f>
        <v>0</v>
      </c>
      <c r="AD6" s="9">
        <f>MIN(B6*MIN(IFERROR(INDEX(vol_ini_i,AD$3-$A6/5),0)*1.03^$A6,625)/1000,$AS6-SUM(AE6:$AP6))</f>
        <v>0</v>
      </c>
      <c r="AE6" s="9">
        <f>MIN(C6*MIN(IFERROR(INDEX(vol_ini_i,AE$3-$A6/5),0)*1.03^$A6,625)/1000,$AS6-SUM(AF6:$AP6))</f>
        <v>0</v>
      </c>
      <c r="AF6" s="9">
        <f>MIN(D6*MIN(IFERROR(INDEX(vol_ini_i,AF$3-$A6/5),0)*1.03^$A6,625)/1000,$AS6-SUM(AG6:$AP6))</f>
        <v>0</v>
      </c>
      <c r="AG6" s="9">
        <f>MIN(E6*MIN(IFERROR(INDEX(vol_ini_i,AG$3-$A6/5),0)*1.03^$A6,625)/1000,$AS6-SUM(AH6:$AP6))</f>
        <v>0</v>
      </c>
      <c r="AH6" s="9">
        <f>MIN(F6*MIN(IFERROR(INDEX(vol_ini_i,AH$3-$A6/5),0)*1.03^$A6,625)/1000,$AS6-SUM(AI6:$AP6))</f>
        <v>0</v>
      </c>
      <c r="AI6" s="9">
        <f>MIN(G6*MIN(IFERROR(INDEX(vol_ini_i,AI$3-$A6/5),0)*1.03^$A6,625)/1000,$AS6-SUM(AJ6:$AP6))</f>
        <v>0</v>
      </c>
      <c r="AJ6" s="9">
        <f>MIN(H6*MIN(IFERROR(INDEX(vol_ini_i,AJ$3-$A6/5),0)*1.03^$A6,625)/1000,$AS6-SUM(AK6:$AP6))</f>
        <v>0</v>
      </c>
      <c r="AK6" s="9">
        <f>MIN(I6*MIN(IFERROR(INDEX(vol_ini_i,AK$3-$A6/5),0)*1.03^$A6,625)/1000,$AS6-SUM(AL6:$AP6))</f>
        <v>0</v>
      </c>
      <c r="AL6" s="9">
        <f>MIN(J6*MIN(IFERROR(INDEX(vol_ini_i,AL$3-$A6/5),0)*1.03^$A6,625)/1000,$AS6-SUM(AM6:$AP6))</f>
        <v>23.95815958105381</v>
      </c>
      <c r="AM6" s="9">
        <f>MIN(K6*MIN(IFERROR(INDEX(vol_ini_i,AM$3-$A6/5),0)*1.03^$A6,625)/1000,$AS6-SUM(AN6:$AP6))</f>
        <v>1.4173404189461867</v>
      </c>
      <c r="AN6" s="9">
        <f>MIN(L6*MIN(IFERROR(INDEX(vol_ini_i,AN$3-$A6/5),0)*1.03^$A6,625)/1000,$AS6-SUM(AO6:$AP6))</f>
        <v>0</v>
      </c>
      <c r="AO6" s="9">
        <f>MIN(M6*MIN(IFERROR(INDEX(vol_ini_i,AO$3-$A6/5),0)*1.03^$A6,625)/1000,$AS6-SUM(AP6:$AP6))</f>
        <v>0</v>
      </c>
      <c r="AP6" s="9">
        <f>MIN(N6*MIN(IFERROR(INDEX(vol_ini_i,AP$3-$A6/5),0)*1.03^$A6,625)/1000,AS6)</f>
        <v>0</v>
      </c>
      <c r="AR6" s="7">
        <v>1</v>
      </c>
      <c r="AS6" s="7">
        <f t="shared" si="0"/>
        <v>25.375499999999995</v>
      </c>
      <c r="AU6" s="6">
        <f t="shared" si="1"/>
        <v>25.375499999999995</v>
      </c>
      <c r="AV6" s="9">
        <f t="shared" si="7"/>
        <v>42.442241308597701</v>
      </c>
      <c r="AW6" s="9">
        <f t="shared" si="8"/>
        <v>0</v>
      </c>
      <c r="AX6" s="9">
        <f t="shared" si="2"/>
        <v>0</v>
      </c>
    </row>
    <row r="7" spans="1:50" ht="12.75" customHeight="1">
      <c r="A7" s="5">
        <f t="shared" si="3"/>
        <v>15</v>
      </c>
      <c r="B7" s="9">
        <f t="shared" si="4"/>
        <v>42.442241308597701</v>
      </c>
      <c r="C7" s="9">
        <f t="shared" si="5"/>
        <v>41.657258204765263</v>
      </c>
      <c r="D7" s="9">
        <f t="shared" si="5"/>
        <v>41.841539760746066</v>
      </c>
      <c r="E7" s="9">
        <f t="shared" si="5"/>
        <v>0</v>
      </c>
      <c r="F7" s="9">
        <f t="shared" si="5"/>
        <v>0</v>
      </c>
      <c r="G7" s="9">
        <f t="shared" si="5"/>
        <v>92.74</v>
      </c>
      <c r="H7" s="9">
        <f t="shared" si="5"/>
        <v>128.35</v>
      </c>
      <c r="I7" s="9">
        <f t="shared" si="5"/>
        <v>38.1</v>
      </c>
      <c r="J7" s="9">
        <f t="shared" si="5"/>
        <v>18.510000000000002</v>
      </c>
      <c r="K7" s="9">
        <f t="shared" si="5"/>
        <v>46.358960725890974</v>
      </c>
      <c r="L7" s="9">
        <f t="shared" si="5"/>
        <v>0</v>
      </c>
      <c r="M7" s="9">
        <f t="shared" si="5"/>
        <v>0</v>
      </c>
      <c r="N7" s="9">
        <f t="shared" si="6"/>
        <v>0</v>
      </c>
      <c r="P7" s="9">
        <f>IF(AD7&gt;0,AD7*1000/MIN(IFERROR(INDEX(vol_ini_i,AD$3-$A7/5),0)*1.03^$A7,625),0)</f>
        <v>0</v>
      </c>
      <c r="Q7" s="9">
        <f>IF(AE7&gt;0,AE7*1000/MIN(IFERROR(INDEX(vol_ini_i,AE$3-$A7/5),0)*1.03^$A7,625),0)</f>
        <v>0</v>
      </c>
      <c r="R7" s="9">
        <f>IF(AF7&gt;0,AF7*1000/MIN(IFERROR(INDEX(vol_ini_i,AF$3-$A7/5),0)*1.03^$A7,625),0)</f>
        <v>0</v>
      </c>
      <c r="S7" s="9">
        <f>IF(AG7&gt;0,AG7*1000/MIN(IFERROR(INDEX(vol_ini_i,AG$3-$A7/5),0)*1.03^$A7,625),0)</f>
        <v>0</v>
      </c>
      <c r="T7" s="9">
        <f>IF(AH7&gt;0,AH7*1000/MIN(IFERROR(INDEX(vol_ini_i,AH$3-$A7/5),0)*1.03^$A7,625),0)</f>
        <v>0</v>
      </c>
      <c r="U7" s="9">
        <f>IF(AI7&gt;0,AI7*1000/MIN(IFERROR(INDEX(vol_ini_i,AI$3-$A7/5),0)*1.03^$A7,625),0)</f>
        <v>0</v>
      </c>
      <c r="V7" s="9">
        <f>IF(AJ7&gt;0,AJ7*1000/MIN(IFERROR(INDEX(vol_ini_i,AJ$3-$A7/5),0)*1.03^$A7,625),0)</f>
        <v>0</v>
      </c>
      <c r="W7" s="9">
        <f>IF(AK7&gt;0,AK7*1000/MIN(IFERROR(INDEX(vol_ini_i,AK$3-$A7/5),0)*1.03^$A7,625),0)</f>
        <v>0</v>
      </c>
      <c r="X7" s="9">
        <f>IF(AL7&gt;0,AL7*1000/MIN(IFERROR(INDEX(vol_ini_i,AL$3-$A7/5),0)*1.03^$A7,625),0)</f>
        <v>0</v>
      </c>
      <c r="Y7" s="9">
        <f>IF(AM7&gt;0,AM7*1000/MIN(IFERROR(INDEX(vol_ini_i,AM$3-$A7/5),0)*1.03^$A7,625),0)</f>
        <v>40.600799999999992</v>
      </c>
      <c r="Z7" s="9">
        <f>IF(AN7&gt;0,AN7*1000/MIN(IFERROR(INDEX(vol_ini_i,AN$3-$A7/5),0)*1.03^$A7,625),0)</f>
        <v>0</v>
      </c>
      <c r="AA7" s="9">
        <f>IF(AO7&gt;0,AO7*1000/MIN(IFERROR(INDEX(vol_ini_i,AO$3-$A7/5),0)*1.03^$A7,625),0)</f>
        <v>0</v>
      </c>
      <c r="AB7" s="9">
        <f>IF(AP7&gt;0,AP7*1000/MIN(IFERROR(INDEX(vol_ini_i,AP$3-$A7/5),0)*1.03^$A7,625),0)</f>
        <v>0</v>
      </c>
      <c r="AD7" s="9">
        <f>MIN(B7*MIN(IFERROR(INDEX(vol_ini_i,AD$3-$A7/5),0)*1.03^$A7,625)/1000,$AS7-SUM(AE7:$AP7))</f>
        <v>0</v>
      </c>
      <c r="AE7" s="9">
        <f>MIN(C7*MIN(IFERROR(INDEX(vol_ini_i,AE$3-$A7/5),0)*1.03^$A7,625)/1000,$AS7-SUM(AF7:$AP7))</f>
        <v>0</v>
      </c>
      <c r="AF7" s="9">
        <f>MIN(D7*MIN(IFERROR(INDEX(vol_ini_i,AF$3-$A7/5),0)*1.03^$A7,625)/1000,$AS7-SUM(AG7:$AP7))</f>
        <v>0</v>
      </c>
      <c r="AG7" s="9">
        <f>MIN(E7*MIN(IFERROR(INDEX(vol_ini_i,AG$3-$A7/5),0)*1.03^$A7,625)/1000,$AS7-SUM(AH7:$AP7))</f>
        <v>0</v>
      </c>
      <c r="AH7" s="9">
        <f>MIN(F7*MIN(IFERROR(INDEX(vol_ini_i,AH$3-$A7/5),0)*1.03^$A7,625)/1000,$AS7-SUM(AI7:$AP7))</f>
        <v>0</v>
      </c>
      <c r="AI7" s="9">
        <f>MIN(G7*MIN(IFERROR(INDEX(vol_ini_i,AI$3-$A7/5),0)*1.03^$A7,625)/1000,$AS7-SUM(AJ7:$AP7))</f>
        <v>0</v>
      </c>
      <c r="AJ7" s="9">
        <f>MIN(H7*MIN(IFERROR(INDEX(vol_ini_i,AJ$3-$A7/5),0)*1.03^$A7,625)/1000,$AS7-SUM(AK7:$AP7))</f>
        <v>0</v>
      </c>
      <c r="AK7" s="9">
        <f>MIN(I7*MIN(IFERROR(INDEX(vol_ini_i,AK$3-$A7/5),0)*1.03^$A7,625)/1000,$AS7-SUM(AL7:$AP7))</f>
        <v>0</v>
      </c>
      <c r="AL7" s="9">
        <f>MIN(J7*MIN(IFERROR(INDEX(vol_ini_i,AL$3-$A7/5),0)*1.03^$A7,625)/1000,$AS7-SUM(AM7:$AP7))</f>
        <v>0</v>
      </c>
      <c r="AM7" s="9">
        <f>MIN(K7*MIN(IFERROR(INDEX(vol_ini_i,AM$3-$A7/5),0)*1.03^$A7,625)/1000,$AS7-SUM(AN7:$AP7))</f>
        <v>25.375499999999995</v>
      </c>
      <c r="AN7" s="9">
        <f>MIN(L7*MIN(IFERROR(INDEX(vol_ini_i,AN$3-$A7/5),0)*1.03^$A7,625)/1000,$AS7-SUM(AO7:$AP7))</f>
        <v>0</v>
      </c>
      <c r="AO7" s="9">
        <f>MIN(M7*MIN(IFERROR(INDEX(vol_ini_i,AO$3-$A7/5),0)*1.03^$A7,625)/1000,$AS7-SUM(AP7:$AP7))</f>
        <v>0</v>
      </c>
      <c r="AP7" s="9">
        <f>MIN(N7*MIN(IFERROR(INDEX(vol_ini_i,AP$3-$A7/5),0)*1.03^$A7,625)/1000,AS7)</f>
        <v>0</v>
      </c>
      <c r="AR7" s="7">
        <v>1</v>
      </c>
      <c r="AS7" s="7">
        <f t="shared" si="0"/>
        <v>25.375499999999995</v>
      </c>
      <c r="AU7" s="6">
        <f t="shared" si="1"/>
        <v>25.375499999999995</v>
      </c>
      <c r="AV7" s="9">
        <f t="shared" si="7"/>
        <v>40.600799999999992</v>
      </c>
      <c r="AW7" s="9">
        <f t="shared" si="8"/>
        <v>0</v>
      </c>
      <c r="AX7" s="9">
        <f t="shared" si="2"/>
        <v>0</v>
      </c>
    </row>
    <row r="8" spans="1:50" ht="12.75" customHeight="1">
      <c r="A8" s="5">
        <f t="shared" si="3"/>
        <v>20</v>
      </c>
      <c r="B8" s="9">
        <f t="shared" si="4"/>
        <v>40.600799999999992</v>
      </c>
      <c r="C8" s="9">
        <f t="shared" si="5"/>
        <v>42.442241308597701</v>
      </c>
      <c r="D8" s="9">
        <f t="shared" si="5"/>
        <v>41.657258204765263</v>
      </c>
      <c r="E8" s="9">
        <f t="shared" si="5"/>
        <v>41.841539760746066</v>
      </c>
      <c r="F8" s="9">
        <f t="shared" si="5"/>
        <v>0</v>
      </c>
      <c r="G8" s="9">
        <f t="shared" si="5"/>
        <v>0</v>
      </c>
      <c r="H8" s="9">
        <f t="shared" si="5"/>
        <v>92.74</v>
      </c>
      <c r="I8" s="9">
        <f t="shared" si="5"/>
        <v>128.35</v>
      </c>
      <c r="J8" s="9">
        <f t="shared" si="5"/>
        <v>38.1</v>
      </c>
      <c r="K8" s="9">
        <f t="shared" si="5"/>
        <v>18.510000000000002</v>
      </c>
      <c r="L8" s="9">
        <f t="shared" si="5"/>
        <v>5.7581607258909813</v>
      </c>
      <c r="M8" s="9">
        <f t="shared" si="5"/>
        <v>0</v>
      </c>
      <c r="N8" s="9">
        <f t="shared" si="6"/>
        <v>0</v>
      </c>
      <c r="P8" s="9">
        <f>IF(AD8&gt;0,AD8*1000/MIN(IFERROR(INDEX(vol_ini_i,AD$3-$A8/5),0)*1.03^$A8,625),0)</f>
        <v>0</v>
      </c>
      <c r="Q8" s="9">
        <f>IF(AE8&gt;0,AE8*1000/MIN(IFERROR(INDEX(vol_ini_i,AE$3-$A8/5),0)*1.03^$A8,625),0)</f>
        <v>0</v>
      </c>
      <c r="R8" s="9">
        <f>IF(AF8&gt;0,AF8*1000/MIN(IFERROR(INDEX(vol_ini_i,AF$3-$A8/5),0)*1.03^$A8,625),0)</f>
        <v>0</v>
      </c>
      <c r="S8" s="9">
        <f>IF(AG8&gt;0,AG8*1000/MIN(IFERROR(INDEX(vol_ini_i,AG$3-$A8/5),0)*1.03^$A8,625),0)</f>
        <v>0</v>
      </c>
      <c r="T8" s="9">
        <f>IF(AH8&gt;0,AH8*1000/MIN(IFERROR(INDEX(vol_ini_i,AH$3-$A8/5),0)*1.03^$A8,625),0)</f>
        <v>0</v>
      </c>
      <c r="U8" s="9">
        <f>IF(AI8&gt;0,AI8*1000/MIN(IFERROR(INDEX(vol_ini_i,AI$3-$A8/5),0)*1.03^$A8,625),0)</f>
        <v>0</v>
      </c>
      <c r="V8" s="9">
        <f>IF(AJ8&gt;0,AJ8*1000/MIN(IFERROR(INDEX(vol_ini_i,AJ$3-$A8/5),0)*1.03^$A8,625),0)</f>
        <v>0</v>
      </c>
      <c r="W8" s="9">
        <f>IF(AK8&gt;0,AK8*1000/MIN(IFERROR(INDEX(vol_ini_i,AK$3-$A8/5),0)*1.03^$A8,625),0)</f>
        <v>0</v>
      </c>
      <c r="X8" s="9">
        <f>IF(AL8&gt;0,AL8*1000/MIN(IFERROR(INDEX(vol_ini_i,AL$3-$A8/5),0)*1.03^$A8,625),0)</f>
        <v>18.150723082322681</v>
      </c>
      <c r="Y8" s="9">
        <f>IF(AM8&gt;0,AM8*1000/MIN(IFERROR(INDEX(vol_ini_i,AM$3-$A8/5),0)*1.03^$A8,625),0)</f>
        <v>18.510000000000002</v>
      </c>
      <c r="Z8" s="9">
        <f>IF(AN8&gt;0,AN8*1000/MIN(IFERROR(INDEX(vol_ini_i,AN$3-$A8/5),0)*1.03^$A8,625),0)</f>
        <v>5.7581607258909813</v>
      </c>
      <c r="AA8" s="9">
        <f>IF(AO8&gt;0,AO8*1000/MIN(IFERROR(INDEX(vol_ini_i,AO$3-$A8/5),0)*1.03^$A8,625),0)</f>
        <v>0</v>
      </c>
      <c r="AB8" s="9">
        <f>IF(AP8&gt;0,AP8*1000/MIN(IFERROR(INDEX(vol_ini_i,AP$3-$A8/5),0)*1.03^$A8,625),0)</f>
        <v>0</v>
      </c>
      <c r="AD8" s="9">
        <f>MIN(B8*MIN(IFERROR(INDEX(vol_ini_i,AD$3-$A8/5),0)*1.03^$A8,625)/1000,$AS8-SUM(AE8:$AP8))</f>
        <v>0</v>
      </c>
      <c r="AE8" s="9">
        <f>MIN(C8*MIN(IFERROR(INDEX(vol_ini_i,AE$3-$A8/5),0)*1.03^$A8,625)/1000,$AS8-SUM(AF8:$AP8))</f>
        <v>0</v>
      </c>
      <c r="AF8" s="9">
        <f>MIN(D8*MIN(IFERROR(INDEX(vol_ini_i,AF$3-$A8/5),0)*1.03^$A8,625)/1000,$AS8-SUM(AG8:$AP8))</f>
        <v>0</v>
      </c>
      <c r="AG8" s="9">
        <f>MIN(E8*MIN(IFERROR(INDEX(vol_ini_i,AG$3-$A8/5),0)*1.03^$A8,625)/1000,$AS8-SUM(AH8:$AP8))</f>
        <v>0</v>
      </c>
      <c r="AH8" s="9">
        <f>MIN(F8*MIN(IFERROR(INDEX(vol_ini_i,AH$3-$A8/5),0)*1.03^$A8,625)/1000,$AS8-SUM(AI8:$AP8))</f>
        <v>0</v>
      </c>
      <c r="AI8" s="9">
        <f>MIN(G8*MIN(IFERROR(INDEX(vol_ini_i,AI$3-$A8/5),0)*1.03^$A8,625)/1000,$AS8-SUM(AJ8:$AP8))</f>
        <v>0</v>
      </c>
      <c r="AJ8" s="9">
        <f>MIN(H8*MIN(IFERROR(INDEX(vol_ini_i,AJ$3-$A8/5),0)*1.03^$A8,625)/1000,$AS8-SUM(AK8:$AP8))</f>
        <v>0</v>
      </c>
      <c r="AK8" s="9">
        <f>MIN(I8*MIN(IFERROR(INDEX(vol_ini_i,AK$3-$A8/5),0)*1.03^$A8,625)/1000,$AS8-SUM(AL8:$AP8))</f>
        <v>0</v>
      </c>
      <c r="AL8" s="9">
        <f>MIN(J8*MIN(IFERROR(INDEX(vol_ini_i,AL$3-$A8/5),0)*1.03^$A8,625)/1000,$AS8-SUM(AM8:$AP8))</f>
        <v>10.207899546318131</v>
      </c>
      <c r="AM8" s="9">
        <f>MIN(K8*MIN(IFERROR(INDEX(vol_ini_i,AM$3-$A8/5),0)*1.03^$A8,625)/1000,$AS8-SUM(AN8:$AP8))</f>
        <v>11.568750000000001</v>
      </c>
      <c r="AN8" s="9">
        <f>MIN(L8*MIN(IFERROR(INDEX(vol_ini_i,AN$3-$A8/5),0)*1.03^$A8,625)/1000,$AS8-SUM(AO8:$AP8))</f>
        <v>3.5988504536818633</v>
      </c>
      <c r="AO8" s="9">
        <f>MIN(M8*MIN(IFERROR(INDEX(vol_ini_i,AO$3-$A8/5),0)*1.03^$A8,625)/1000,$AS8-SUM(AP8:$AP8))</f>
        <v>0</v>
      </c>
      <c r="AP8" s="9">
        <f>MIN(N8*MIN(IFERROR(INDEX(vol_ini_i,AP$3-$A8/5),0)*1.03^$A8,625)/1000,AS8)</f>
        <v>0</v>
      </c>
      <c r="AR8" s="7">
        <v>1</v>
      </c>
      <c r="AS8" s="7">
        <f t="shared" si="0"/>
        <v>25.375499999999995</v>
      </c>
      <c r="AU8" s="6">
        <f t="shared" si="1"/>
        <v>25.375499999999995</v>
      </c>
      <c r="AV8" s="9">
        <f t="shared" si="7"/>
        <v>42.418883808213664</v>
      </c>
      <c r="AW8" s="9">
        <f t="shared" si="8"/>
        <v>0</v>
      </c>
      <c r="AX8" s="9">
        <f t="shared" si="2"/>
        <v>0</v>
      </c>
    </row>
    <row r="9" spans="1:50" ht="12.75" customHeight="1">
      <c r="A9" s="5">
        <f t="shared" si="3"/>
        <v>25</v>
      </c>
      <c r="B9" s="9">
        <f t="shared" si="4"/>
        <v>42.418883808213664</v>
      </c>
      <c r="C9" s="9">
        <f t="shared" si="5"/>
        <v>40.600799999999992</v>
      </c>
      <c r="D9" s="9">
        <f t="shared" si="5"/>
        <v>42.442241308597701</v>
      </c>
      <c r="E9" s="9">
        <f t="shared" si="5"/>
        <v>41.657258204765263</v>
      </c>
      <c r="F9" s="9">
        <f t="shared" si="5"/>
        <v>41.841539760746066</v>
      </c>
      <c r="G9" s="9">
        <f t="shared" si="5"/>
        <v>0</v>
      </c>
      <c r="H9" s="9">
        <f t="shared" si="5"/>
        <v>0</v>
      </c>
      <c r="I9" s="9">
        <f t="shared" si="5"/>
        <v>92.74</v>
      </c>
      <c r="J9" s="9">
        <f t="shared" si="5"/>
        <v>128.35</v>
      </c>
      <c r="K9" s="9">
        <f t="shared" si="5"/>
        <v>19.94927691767732</v>
      </c>
      <c r="L9" s="9">
        <f t="shared" si="5"/>
        <v>0</v>
      </c>
      <c r="M9" s="9">
        <f t="shared" si="5"/>
        <v>0</v>
      </c>
      <c r="N9" s="9">
        <f t="shared" si="6"/>
        <v>0</v>
      </c>
      <c r="P9" s="9">
        <f>IF(AD9&gt;0,AD9*1000/MIN(IFERROR(INDEX(vol_ini_i,AD$3-$A9/5),0)*1.03^$A9,625),0)</f>
        <v>0</v>
      </c>
      <c r="Q9" s="9">
        <f>IF(AE9&gt;0,AE9*1000/MIN(IFERROR(INDEX(vol_ini_i,AE$3-$A9/5),0)*1.03^$A9,625),0)</f>
        <v>0</v>
      </c>
      <c r="R9" s="9">
        <f>IF(AF9&gt;0,AF9*1000/MIN(IFERROR(INDEX(vol_ini_i,AF$3-$A9/5),0)*1.03^$A9,625),0)</f>
        <v>0</v>
      </c>
      <c r="S9" s="9">
        <f>IF(AG9&gt;0,AG9*1000/MIN(IFERROR(INDEX(vol_ini_i,AG$3-$A9/5),0)*1.03^$A9,625),0)</f>
        <v>0</v>
      </c>
      <c r="T9" s="9">
        <f>IF(AH9&gt;0,AH9*1000/MIN(IFERROR(INDEX(vol_ini_i,AH$3-$A9/5),0)*1.03^$A9,625),0)</f>
        <v>0</v>
      </c>
      <c r="U9" s="9">
        <f>IF(AI9&gt;0,AI9*1000/MIN(IFERROR(INDEX(vol_ini_i,AI$3-$A9/5),0)*1.03^$A9,625),0)</f>
        <v>0</v>
      </c>
      <c r="V9" s="9">
        <f>IF(AJ9&gt;0,AJ9*1000/MIN(IFERROR(INDEX(vol_ini_i,AJ$3-$A9/5),0)*1.03^$A9,625),0)</f>
        <v>0</v>
      </c>
      <c r="W9" s="9">
        <f>IF(AK9&gt;0,AK9*1000/MIN(IFERROR(INDEX(vol_ini_i,AK$3-$A9/5),0)*1.03^$A9,625),0)</f>
        <v>0</v>
      </c>
      <c r="X9" s="9">
        <f>IF(AL9&gt;0,AL9*1000/MIN(IFERROR(INDEX(vol_ini_i,AL$3-$A9/5),0)*1.03^$A9,625),0)</f>
        <v>42.727492607205072</v>
      </c>
      <c r="Y9" s="9">
        <f>IF(AM9&gt;0,AM9*1000/MIN(IFERROR(INDEX(vol_ini_i,AM$3-$A9/5),0)*1.03^$A9,625),0)</f>
        <v>19.94927691767732</v>
      </c>
      <c r="Z9" s="9">
        <f>IF(AN9&gt;0,AN9*1000/MIN(IFERROR(INDEX(vol_ini_i,AN$3-$A9/5),0)*1.03^$A9,625),0)</f>
        <v>0</v>
      </c>
      <c r="AA9" s="9">
        <f>IF(AO9&gt;0,AO9*1000/MIN(IFERROR(INDEX(vol_ini_i,AO$3-$A9/5),0)*1.03^$A9,625),0)</f>
        <v>0</v>
      </c>
      <c r="AB9" s="9">
        <f>IF(AP9&gt;0,AP9*1000/MIN(IFERROR(INDEX(vol_ini_i,AP$3-$A9/5),0)*1.03^$A9,625),0)</f>
        <v>0</v>
      </c>
      <c r="AD9" s="9">
        <f>MIN(B9*MIN(IFERROR(INDEX(vol_ini_i,AD$3-$A9/5),0)*1.03^$A9,625)/1000,$AS9-SUM(AE9:$AP9))</f>
        <v>0</v>
      </c>
      <c r="AE9" s="9">
        <f>MIN(C9*MIN(IFERROR(INDEX(vol_ini_i,AE$3-$A9/5),0)*1.03^$A9,625)/1000,$AS9-SUM(AF9:$AP9))</f>
        <v>0</v>
      </c>
      <c r="AF9" s="9">
        <f>MIN(D9*MIN(IFERROR(INDEX(vol_ini_i,AF$3-$A9/5),0)*1.03^$A9,625)/1000,$AS9-SUM(AG9:$AP9))</f>
        <v>0</v>
      </c>
      <c r="AG9" s="9">
        <f>MIN(E9*MIN(IFERROR(INDEX(vol_ini_i,AG$3-$A9/5),0)*1.03^$A9,625)/1000,$AS9-SUM(AH9:$AP9))</f>
        <v>0</v>
      </c>
      <c r="AH9" s="9">
        <f>MIN(F9*MIN(IFERROR(INDEX(vol_ini_i,AH$3-$A9/5),0)*1.03^$A9,625)/1000,$AS9-SUM(AI9:$AP9))</f>
        <v>0</v>
      </c>
      <c r="AI9" s="9">
        <f>MIN(G9*MIN(IFERROR(INDEX(vol_ini_i,AI$3-$A9/5),0)*1.03^$A9,625)/1000,$AS9-SUM(AJ9:$AP9))</f>
        <v>0</v>
      </c>
      <c r="AJ9" s="9">
        <f>MIN(H9*MIN(IFERROR(INDEX(vol_ini_i,AJ$3-$A9/5),0)*1.03^$A9,625)/1000,$AS9-SUM(AK9:$AP9))</f>
        <v>0</v>
      </c>
      <c r="AK9" s="9">
        <f>MIN(I9*MIN(IFERROR(INDEX(vol_ini_i,AK$3-$A9/5),0)*1.03^$A9,625)/1000,$AS9-SUM(AL9:$AP9))</f>
        <v>0</v>
      </c>
      <c r="AL9" s="9">
        <f>MIN(J9*MIN(IFERROR(INDEX(vol_ini_i,AL$3-$A9/5),0)*1.03^$A9,625)/1000,$AS9-SUM(AM9:$AP9))</f>
        <v>12.90720192645167</v>
      </c>
      <c r="AM9" s="9">
        <f>MIN(K9*MIN(IFERROR(INDEX(vol_ini_i,AM$3-$A9/5),0)*1.03^$A9,625)/1000,$AS9-SUM(AN9:$AP9))</f>
        <v>12.468298073548326</v>
      </c>
      <c r="AN9" s="9">
        <f>MIN(L9*MIN(IFERROR(INDEX(vol_ini_i,AN$3-$A9/5),0)*1.03^$A9,625)/1000,$AS9-SUM(AO9:$AP9))</f>
        <v>0</v>
      </c>
      <c r="AO9" s="9">
        <f>MIN(M9*MIN(IFERROR(INDEX(vol_ini_i,AO$3-$A9/5),0)*1.03^$A9,625)/1000,$AS9-SUM(AP9:$AP9))</f>
        <v>0</v>
      </c>
      <c r="AP9" s="9">
        <f>MIN(N9*MIN(IFERROR(INDEX(vol_ini_i,AP$3-$A9/5),0)*1.03^$A9,625)/1000,AS9)</f>
        <v>0</v>
      </c>
      <c r="AR9" s="7">
        <v>1</v>
      </c>
      <c r="AS9" s="7">
        <f t="shared" si="0"/>
        <v>25.375499999999995</v>
      </c>
      <c r="AU9" s="6">
        <f t="shared" si="1"/>
        <v>25.375499999999995</v>
      </c>
      <c r="AV9" s="9">
        <f t="shared" si="7"/>
        <v>62.676769524882388</v>
      </c>
      <c r="AW9" s="9">
        <f t="shared" si="8"/>
        <v>0</v>
      </c>
      <c r="AX9" s="9">
        <f t="shared" si="2"/>
        <v>0</v>
      </c>
    </row>
    <row r="10" spans="1:50" ht="12.75" customHeight="1">
      <c r="A10" s="5">
        <f t="shared" si="3"/>
        <v>30</v>
      </c>
      <c r="B10" s="9">
        <f t="shared" si="4"/>
        <v>62.676769524882388</v>
      </c>
      <c r="C10" s="9">
        <f t="shared" si="5"/>
        <v>42.418883808213664</v>
      </c>
      <c r="D10" s="9">
        <f t="shared" si="5"/>
        <v>40.600799999999992</v>
      </c>
      <c r="E10" s="9">
        <f t="shared" si="5"/>
        <v>42.442241308597701</v>
      </c>
      <c r="F10" s="9">
        <f t="shared" si="5"/>
        <v>41.657258204765263</v>
      </c>
      <c r="G10" s="9">
        <f t="shared" si="5"/>
        <v>41.841539760746066</v>
      </c>
      <c r="H10" s="9">
        <f t="shared" si="5"/>
        <v>0</v>
      </c>
      <c r="I10" s="9">
        <f t="shared" si="5"/>
        <v>0</v>
      </c>
      <c r="J10" s="9">
        <f t="shared" si="5"/>
        <v>92.74</v>
      </c>
      <c r="K10" s="9">
        <f t="shared" si="5"/>
        <v>85.622507392794915</v>
      </c>
      <c r="L10" s="9">
        <f t="shared" si="5"/>
        <v>0</v>
      </c>
      <c r="M10" s="9">
        <f t="shared" si="5"/>
        <v>0</v>
      </c>
      <c r="N10" s="9">
        <f t="shared" si="6"/>
        <v>0</v>
      </c>
      <c r="P10" s="9">
        <f>IF(AD10&gt;0,AD10*1000/MIN(IFERROR(INDEX(vol_ini_i,AD$3-$A10/5),0)*1.03^$A10,625),0)</f>
        <v>0</v>
      </c>
      <c r="Q10" s="9">
        <f>IF(AE10&gt;0,AE10*1000/MIN(IFERROR(INDEX(vol_ini_i,AE$3-$A10/5),0)*1.03^$A10,625),0)</f>
        <v>0</v>
      </c>
      <c r="R10" s="9">
        <f>IF(AF10&gt;0,AF10*1000/MIN(IFERROR(INDEX(vol_ini_i,AF$3-$A10/5),0)*1.03^$A10,625),0)</f>
        <v>0</v>
      </c>
      <c r="S10" s="9">
        <f>IF(AG10&gt;0,AG10*1000/MIN(IFERROR(INDEX(vol_ini_i,AG$3-$A10/5),0)*1.03^$A10,625),0)</f>
        <v>0</v>
      </c>
      <c r="T10" s="9">
        <f>IF(AH10&gt;0,AH10*1000/MIN(IFERROR(INDEX(vol_ini_i,AH$3-$A10/5),0)*1.03^$A10,625),0)</f>
        <v>0</v>
      </c>
      <c r="U10" s="9">
        <f>IF(AI10&gt;0,AI10*1000/MIN(IFERROR(INDEX(vol_ini_i,AI$3-$A10/5),0)*1.03^$A10,625),0)</f>
        <v>0</v>
      </c>
      <c r="V10" s="9">
        <f>IF(AJ10&gt;0,AJ10*1000/MIN(IFERROR(INDEX(vol_ini_i,AJ$3-$A10/5),0)*1.03^$A10,625),0)</f>
        <v>0</v>
      </c>
      <c r="W10" s="9">
        <f>IF(AK10&gt;0,AK10*1000/MIN(IFERROR(INDEX(vol_ini_i,AK$3-$A10/5),0)*1.03^$A10,625),0)</f>
        <v>0</v>
      </c>
      <c r="X10" s="9">
        <f>IF(AL10&gt;0,AL10*1000/MIN(IFERROR(INDEX(vol_ini_i,AL$3-$A10/5),0)*1.03^$A10,625),0)</f>
        <v>0</v>
      </c>
      <c r="Y10" s="9">
        <f>IF(AM10&gt;0,AM10*1000/MIN(IFERROR(INDEX(vol_ini_i,AM$3-$A10/5),0)*1.03^$A10,625),0)</f>
        <v>72.460910718554828</v>
      </c>
      <c r="Z10" s="9">
        <f>IF(AN10&gt;0,AN10*1000/MIN(IFERROR(INDEX(vol_ini_i,AN$3-$A10/5),0)*1.03^$A10,625),0)</f>
        <v>0</v>
      </c>
      <c r="AA10" s="9">
        <f>IF(AO10&gt;0,AO10*1000/MIN(IFERROR(INDEX(vol_ini_i,AO$3-$A10/5),0)*1.03^$A10,625),0)</f>
        <v>0</v>
      </c>
      <c r="AB10" s="9">
        <f>IF(AP10&gt;0,AP10*1000/MIN(IFERROR(INDEX(vol_ini_i,AP$3-$A10/5),0)*1.03^$A10,625),0)</f>
        <v>0</v>
      </c>
      <c r="AD10" s="9">
        <f>MIN(B10*MIN(IFERROR(INDEX(vol_ini_i,AD$3-$A10/5),0)*1.03^$A10,625)/1000,$AS10-SUM(AE10:$AP10))</f>
        <v>0</v>
      </c>
      <c r="AE10" s="9">
        <f>MIN(C10*MIN(IFERROR(INDEX(vol_ini_i,AE$3-$A10/5),0)*1.03^$A10,625)/1000,$AS10-SUM(AF10:$AP10))</f>
        <v>0</v>
      </c>
      <c r="AF10" s="9">
        <f>MIN(D10*MIN(IFERROR(INDEX(vol_ini_i,AF$3-$A10/5),0)*1.03^$A10,625)/1000,$AS10-SUM(AG10:$AP10))</f>
        <v>0</v>
      </c>
      <c r="AG10" s="9">
        <f>MIN(E10*MIN(IFERROR(INDEX(vol_ini_i,AG$3-$A10/5),0)*1.03^$A10,625)/1000,$AS10-SUM(AH10:$AP10))</f>
        <v>0</v>
      </c>
      <c r="AH10" s="9">
        <f>MIN(F10*MIN(IFERROR(INDEX(vol_ini_i,AH$3-$A10/5),0)*1.03^$A10,625)/1000,$AS10-SUM(AI10:$AP10))</f>
        <v>0</v>
      </c>
      <c r="AI10" s="9">
        <f>MIN(G10*MIN(IFERROR(INDEX(vol_ini_i,AI$3-$A10/5),0)*1.03^$A10,625)/1000,$AS10-SUM(AJ10:$AP10))</f>
        <v>0</v>
      </c>
      <c r="AJ10" s="9">
        <f>MIN(H10*MIN(IFERROR(INDEX(vol_ini_i,AJ$3-$A10/5),0)*1.03^$A10,625)/1000,$AS10-SUM(AK10:$AP10))</f>
        <v>0</v>
      </c>
      <c r="AK10" s="9">
        <f>MIN(I10*MIN(IFERROR(INDEX(vol_ini_i,AK$3-$A10/5),0)*1.03^$A10,625)/1000,$AS10-SUM(AL10:$AP10))</f>
        <v>0</v>
      </c>
      <c r="AL10" s="9">
        <f>MIN(J10*MIN(IFERROR(INDEX(vol_ini_i,AL$3-$A10/5),0)*1.03^$A10,625)/1000,$AS10-SUM(AM10:$AP10))</f>
        <v>0</v>
      </c>
      <c r="AM10" s="9">
        <f>MIN(K10*MIN(IFERROR(INDEX(vol_ini_i,AM$3-$A10/5),0)*1.03^$A10,625)/1000,$AS10-SUM(AN10:$AP10))</f>
        <v>25.375499999999995</v>
      </c>
      <c r="AN10" s="9">
        <f>MIN(L10*MIN(IFERROR(INDEX(vol_ini_i,AN$3-$A10/5),0)*1.03^$A10,625)/1000,$AS10-SUM(AO10:$AP10))</f>
        <v>0</v>
      </c>
      <c r="AO10" s="9">
        <f>MIN(M10*MIN(IFERROR(INDEX(vol_ini_i,AO$3-$A10/5),0)*1.03^$A10,625)/1000,$AS10-SUM(AP10:$AP10))</f>
        <v>0</v>
      </c>
      <c r="AP10" s="9">
        <f>MIN(N10*MIN(IFERROR(INDEX(vol_ini_i,AP$3-$A10/5),0)*1.03^$A10,625)/1000,AS10)</f>
        <v>0</v>
      </c>
      <c r="AR10" s="7">
        <v>1</v>
      </c>
      <c r="AS10" s="7">
        <f t="shared" si="0"/>
        <v>25.375499999999995</v>
      </c>
      <c r="AU10" s="6">
        <f t="shared" si="1"/>
        <v>25.375499999999995</v>
      </c>
      <c r="AV10" s="9">
        <f t="shared" si="7"/>
        <v>72.460910718554828</v>
      </c>
      <c r="AW10" s="9">
        <f t="shared" si="8"/>
        <v>0</v>
      </c>
      <c r="AX10" s="9">
        <f t="shared" si="2"/>
        <v>0</v>
      </c>
    </row>
    <row r="11" spans="1:50" ht="12.75" customHeight="1">
      <c r="A11" s="5">
        <f t="shared" si="3"/>
        <v>35</v>
      </c>
      <c r="B11" s="9">
        <f t="shared" si="4"/>
        <v>72.460910718554828</v>
      </c>
      <c r="C11" s="9">
        <f t="shared" si="5"/>
        <v>62.676769524882388</v>
      </c>
      <c r="D11" s="9">
        <f t="shared" si="5"/>
        <v>42.418883808213664</v>
      </c>
      <c r="E11" s="9">
        <f t="shared" si="5"/>
        <v>40.600799999999992</v>
      </c>
      <c r="F11" s="9">
        <f t="shared" si="5"/>
        <v>42.442241308597701</v>
      </c>
      <c r="G11" s="9">
        <f t="shared" si="5"/>
        <v>41.657258204765263</v>
      </c>
      <c r="H11" s="9">
        <f t="shared" si="5"/>
        <v>41.841539760746066</v>
      </c>
      <c r="I11" s="9">
        <f t="shared" si="5"/>
        <v>0</v>
      </c>
      <c r="J11" s="9">
        <f t="shared" si="5"/>
        <v>0</v>
      </c>
      <c r="K11" s="9">
        <f t="shared" si="5"/>
        <v>92.74</v>
      </c>
      <c r="L11" s="9">
        <f t="shared" si="5"/>
        <v>13.161596674240087</v>
      </c>
      <c r="M11" s="9">
        <f t="shared" si="5"/>
        <v>0</v>
      </c>
      <c r="N11" s="9">
        <f t="shared" si="6"/>
        <v>0</v>
      </c>
      <c r="P11" s="9">
        <f>IF(AD11&gt;0,AD11*1000/MIN(IFERROR(INDEX(vol_ini_i,AD$3-$A11/5),0)*1.03^$A11,625),0)</f>
        <v>0</v>
      </c>
      <c r="Q11" s="9">
        <f>IF(AE11&gt;0,AE11*1000/MIN(IFERROR(INDEX(vol_ini_i,AE$3-$A11/5),0)*1.03^$A11,625),0)</f>
        <v>0</v>
      </c>
      <c r="R11" s="9">
        <f>IF(AF11&gt;0,AF11*1000/MIN(IFERROR(INDEX(vol_ini_i,AF$3-$A11/5),0)*1.03^$A11,625),0)</f>
        <v>0</v>
      </c>
      <c r="S11" s="9">
        <f>IF(AG11&gt;0,AG11*1000/MIN(IFERROR(INDEX(vol_ini_i,AG$3-$A11/5),0)*1.03^$A11,625),0)</f>
        <v>0</v>
      </c>
      <c r="T11" s="9">
        <f>IF(AH11&gt;0,AH11*1000/MIN(IFERROR(INDEX(vol_ini_i,AH$3-$A11/5),0)*1.03^$A11,625),0)</f>
        <v>0</v>
      </c>
      <c r="U11" s="9">
        <f>IF(AI11&gt;0,AI11*1000/MIN(IFERROR(INDEX(vol_ini_i,AI$3-$A11/5),0)*1.03^$A11,625),0)</f>
        <v>0</v>
      </c>
      <c r="V11" s="9">
        <f>IF(AJ11&gt;0,AJ11*1000/MIN(IFERROR(INDEX(vol_ini_i,AJ$3-$A11/5),0)*1.03^$A11,625),0)</f>
        <v>0</v>
      </c>
      <c r="W11" s="9">
        <f>IF(AK11&gt;0,AK11*1000/MIN(IFERROR(INDEX(vol_ini_i,AK$3-$A11/5),0)*1.03^$A11,625),0)</f>
        <v>0</v>
      </c>
      <c r="X11" s="9">
        <f>IF(AL11&gt;0,AL11*1000/MIN(IFERROR(INDEX(vol_ini_i,AL$3-$A11/5),0)*1.03^$A11,625),0)</f>
        <v>0</v>
      </c>
      <c r="Y11" s="9">
        <f>IF(AM11&gt;0,AM11*1000/MIN(IFERROR(INDEX(vol_ini_i,AM$3-$A11/5),0)*1.03^$A11,625),0)</f>
        <v>43.55376939838164</v>
      </c>
      <c r="Z11" s="9">
        <f>IF(AN11&gt;0,AN11*1000/MIN(IFERROR(INDEX(vol_ini_i,AN$3-$A11/5),0)*1.03^$A11,625),0)</f>
        <v>13.161596674240087</v>
      </c>
      <c r="AA11" s="9">
        <f>IF(AO11&gt;0,AO11*1000/MIN(IFERROR(INDEX(vol_ini_i,AO$3-$A11/5),0)*1.03^$A11,625),0)</f>
        <v>0</v>
      </c>
      <c r="AB11" s="9">
        <f>IF(AP11&gt;0,AP11*1000/MIN(IFERROR(INDEX(vol_ini_i,AP$3-$A11/5),0)*1.03^$A11,625),0)</f>
        <v>0</v>
      </c>
      <c r="AD11" s="9">
        <f>MIN(B11*MIN(IFERROR(INDEX(vol_ini_i,AD$3-$A11/5),0)*1.03^$A11,625)/1000,$AS11-SUM(AE11:$AP11))</f>
        <v>0</v>
      </c>
      <c r="AE11" s="9">
        <f>MIN(C11*MIN(IFERROR(INDEX(vol_ini_i,AE$3-$A11/5),0)*1.03^$A11,625)/1000,$AS11-SUM(AF11:$AP11))</f>
        <v>0</v>
      </c>
      <c r="AF11" s="9">
        <f>MIN(D11*MIN(IFERROR(INDEX(vol_ini_i,AF$3-$A11/5),0)*1.03^$A11,625)/1000,$AS11-SUM(AG11:$AP11))</f>
        <v>0</v>
      </c>
      <c r="AG11" s="9">
        <f>MIN(E11*MIN(IFERROR(INDEX(vol_ini_i,AG$3-$A11/5),0)*1.03^$A11,625)/1000,$AS11-SUM(AH11:$AP11))</f>
        <v>0</v>
      </c>
      <c r="AH11" s="9">
        <f>MIN(F11*MIN(IFERROR(INDEX(vol_ini_i,AH$3-$A11/5),0)*1.03^$A11,625)/1000,$AS11-SUM(AI11:$AP11))</f>
        <v>0</v>
      </c>
      <c r="AI11" s="9">
        <f>MIN(G11*MIN(IFERROR(INDEX(vol_ini_i,AI$3-$A11/5),0)*1.03^$A11,625)/1000,$AS11-SUM(AJ11:$AP11))</f>
        <v>0</v>
      </c>
      <c r="AJ11" s="9">
        <f>MIN(H11*MIN(IFERROR(INDEX(vol_ini_i,AJ$3-$A11/5),0)*1.03^$A11,625)/1000,$AS11-SUM(AK11:$AP11))</f>
        <v>0</v>
      </c>
      <c r="AK11" s="9">
        <f>MIN(I11*MIN(IFERROR(INDEX(vol_ini_i,AK$3-$A11/5),0)*1.03^$A11,625)/1000,$AS11-SUM(AL11:$AP11))</f>
        <v>0</v>
      </c>
      <c r="AL11" s="9">
        <f>MIN(J11*MIN(IFERROR(INDEX(vol_ini_i,AL$3-$A11/5),0)*1.03^$A11,625)/1000,$AS11-SUM(AM11:$AP11))</f>
        <v>0</v>
      </c>
      <c r="AM11" s="9">
        <f>MIN(K11*MIN(IFERROR(INDEX(vol_ini_i,AM$3-$A11/5),0)*1.03^$A11,625)/1000,$AS11-SUM(AN11:$AP11))</f>
        <v>20.032249662600314</v>
      </c>
      <c r="AN11" s="9">
        <f>MIN(L11*MIN(IFERROR(INDEX(vol_ini_i,AN$3-$A11/5),0)*1.03^$A11,625)/1000,$AS11-SUM(AO11:$AP11))</f>
        <v>5.3432503373996791</v>
      </c>
      <c r="AO11" s="9">
        <f>MIN(M11*MIN(IFERROR(INDEX(vol_ini_i,AO$3-$A11/5),0)*1.03^$A11,625)/1000,$AS11-SUM(AP11:$AP11))</f>
        <v>0</v>
      </c>
      <c r="AP11" s="9">
        <f>MIN(N11*MIN(IFERROR(INDEX(vol_ini_i,AP$3-$A11/5),0)*1.03^$A11,625)/1000,AS11)</f>
        <v>0</v>
      </c>
      <c r="AR11" s="7">
        <v>1</v>
      </c>
      <c r="AS11" s="7">
        <f t="shared" si="0"/>
        <v>25.375499999999995</v>
      </c>
      <c r="AU11" s="6">
        <f t="shared" si="1"/>
        <v>25.375499999999995</v>
      </c>
      <c r="AV11" s="9">
        <f t="shared" si="7"/>
        <v>56.715366072621727</v>
      </c>
      <c r="AW11" s="9">
        <f t="shared" si="8"/>
        <v>0</v>
      </c>
      <c r="AX11" s="9">
        <f t="shared" si="2"/>
        <v>0</v>
      </c>
    </row>
    <row r="12" spans="1:50" ht="12.75" customHeight="1">
      <c r="A12" s="5">
        <f t="shared" si="3"/>
        <v>40</v>
      </c>
      <c r="B12" s="9">
        <f t="shared" si="4"/>
        <v>56.715366072621727</v>
      </c>
      <c r="C12" s="9">
        <f t="shared" si="5"/>
        <v>72.460910718554828</v>
      </c>
      <c r="D12" s="9">
        <f t="shared" si="5"/>
        <v>62.676769524882388</v>
      </c>
      <c r="E12" s="9">
        <f t="shared" si="5"/>
        <v>42.418883808213664</v>
      </c>
      <c r="F12" s="9">
        <f t="shared" si="5"/>
        <v>40.600799999999992</v>
      </c>
      <c r="G12" s="9">
        <f t="shared" si="5"/>
        <v>42.442241308597701</v>
      </c>
      <c r="H12" s="9">
        <f t="shared" si="5"/>
        <v>41.657258204765263</v>
      </c>
      <c r="I12" s="9">
        <f t="shared" si="5"/>
        <v>41.841539760746066</v>
      </c>
      <c r="J12" s="9">
        <f t="shared" si="5"/>
        <v>0</v>
      </c>
      <c r="K12" s="9">
        <f t="shared" si="5"/>
        <v>0</v>
      </c>
      <c r="L12" s="9">
        <f t="shared" si="5"/>
        <v>49.186230601618355</v>
      </c>
      <c r="M12" s="9">
        <f t="shared" si="5"/>
        <v>0</v>
      </c>
      <c r="N12" s="9">
        <f t="shared" si="6"/>
        <v>0</v>
      </c>
      <c r="P12" s="9">
        <f>IF(AD12&gt;0,AD12*1000/MIN(IFERROR(INDEX(vol_ini_i,AD$3-$A12/5),0)*1.03^$A12,625),0)</f>
        <v>0</v>
      </c>
      <c r="Q12" s="9">
        <f>IF(AE12&gt;0,AE12*1000/MIN(IFERROR(INDEX(vol_ini_i,AE$3-$A12/5),0)*1.03^$A12,625),0)</f>
        <v>0</v>
      </c>
      <c r="R12" s="9">
        <f>IF(AF12&gt;0,AF12*1000/MIN(IFERROR(INDEX(vol_ini_i,AF$3-$A12/5),0)*1.03^$A12,625),0)</f>
        <v>0</v>
      </c>
      <c r="S12" s="9">
        <f>IF(AG12&gt;0,AG12*1000/MIN(IFERROR(INDEX(vol_ini_i,AG$3-$A12/5),0)*1.03^$A12,625),0)</f>
        <v>0</v>
      </c>
      <c r="T12" s="9">
        <f>IF(AH12&gt;0,AH12*1000/MIN(IFERROR(INDEX(vol_ini_i,AH$3-$A12/5),0)*1.03^$A12,625),0)</f>
        <v>0</v>
      </c>
      <c r="U12" s="9">
        <f>IF(AI12&gt;0,AI12*1000/MIN(IFERROR(INDEX(vol_ini_i,AI$3-$A12/5),0)*1.03^$A12,625),0)</f>
        <v>0</v>
      </c>
      <c r="V12" s="9">
        <f>IF(AJ12&gt;0,AJ12*1000/MIN(IFERROR(INDEX(vol_ini_i,AJ$3-$A12/5),0)*1.03^$A12,625),0)</f>
        <v>0</v>
      </c>
      <c r="W12" s="9">
        <f>IF(AK12&gt;0,AK12*1000/MIN(IFERROR(INDEX(vol_ini_i,AK$3-$A12/5),0)*1.03^$A12,625),0)</f>
        <v>0</v>
      </c>
      <c r="X12" s="9">
        <f>IF(AL12&gt;0,AL12*1000/MIN(IFERROR(INDEX(vol_ini_i,AL$3-$A12/5),0)*1.03^$A12,625),0)</f>
        <v>0</v>
      </c>
      <c r="Y12" s="9">
        <f>IF(AM12&gt;0,AM12*1000/MIN(IFERROR(INDEX(vol_ini_i,AM$3-$A12/5),0)*1.03^$A12,625),0)</f>
        <v>0</v>
      </c>
      <c r="Z12" s="9">
        <f>IF(AN12&gt;0,AN12*1000/MIN(IFERROR(INDEX(vol_ini_i,AN$3-$A12/5),0)*1.03^$A12,625),0)</f>
        <v>45.211416432198405</v>
      </c>
      <c r="AA12" s="9">
        <f>IF(AO12&gt;0,AO12*1000/MIN(IFERROR(INDEX(vol_ini_i,AO$3-$A12/5),0)*1.03^$A12,625),0)</f>
        <v>0</v>
      </c>
      <c r="AB12" s="9">
        <f>IF(AP12&gt;0,AP12*1000/MIN(IFERROR(INDEX(vol_ini_i,AP$3-$A12/5),0)*1.03^$A12,625),0)</f>
        <v>0</v>
      </c>
      <c r="AD12" s="9">
        <f>MIN(B12*MIN(IFERROR(INDEX(vol_ini_i,AD$3-$A12/5),0)*1.03^$A12,625)/1000,$AS12-SUM(AE12:$AP12))</f>
        <v>0</v>
      </c>
      <c r="AE12" s="9">
        <f>MIN(C12*MIN(IFERROR(INDEX(vol_ini_i,AE$3-$A12/5),0)*1.03^$A12,625)/1000,$AS12-SUM(AF12:$AP12))</f>
        <v>0</v>
      </c>
      <c r="AF12" s="9">
        <f>MIN(D12*MIN(IFERROR(INDEX(vol_ini_i,AF$3-$A12/5),0)*1.03^$A12,625)/1000,$AS12-SUM(AG12:$AP12))</f>
        <v>0</v>
      </c>
      <c r="AG12" s="9">
        <f>MIN(E12*MIN(IFERROR(INDEX(vol_ini_i,AG$3-$A12/5),0)*1.03^$A12,625)/1000,$AS12-SUM(AH12:$AP12))</f>
        <v>0</v>
      </c>
      <c r="AH12" s="9">
        <f>MIN(F12*MIN(IFERROR(INDEX(vol_ini_i,AH$3-$A12/5),0)*1.03^$A12,625)/1000,$AS12-SUM(AI12:$AP12))</f>
        <v>0</v>
      </c>
      <c r="AI12" s="9">
        <f>MIN(G12*MIN(IFERROR(INDEX(vol_ini_i,AI$3-$A12/5),0)*1.03^$A12,625)/1000,$AS12-SUM(AJ12:$AP12))</f>
        <v>0</v>
      </c>
      <c r="AJ12" s="9">
        <f>MIN(H12*MIN(IFERROR(INDEX(vol_ini_i,AJ$3-$A12/5),0)*1.03^$A12,625)/1000,$AS12-SUM(AK12:$AP12))</f>
        <v>0</v>
      </c>
      <c r="AK12" s="9">
        <f>MIN(I12*MIN(IFERROR(INDEX(vol_ini_i,AK$3-$A12/5),0)*1.03^$A12,625)/1000,$AS12-SUM(AL12:$AP12))</f>
        <v>0</v>
      </c>
      <c r="AL12" s="9">
        <f>MIN(J12*MIN(IFERROR(INDEX(vol_ini_i,AL$3-$A12/5),0)*1.03^$A12,625)/1000,$AS12-SUM(AM12:$AP12))</f>
        <v>0</v>
      </c>
      <c r="AM12" s="9">
        <f>MIN(K12*MIN(IFERROR(INDEX(vol_ini_i,AM$3-$A12/5),0)*1.03^$A12,625)/1000,$AS12-SUM(AN12:$AP12))</f>
        <v>0</v>
      </c>
      <c r="AN12" s="9">
        <f>MIN(L12*MIN(IFERROR(INDEX(vol_ini_i,AN$3-$A12/5),0)*1.03^$A12,625)/1000,$AS12-SUM(AO12:$AP12))</f>
        <v>24.106724999999994</v>
      </c>
      <c r="AO12" s="9">
        <f>MIN(M12*MIN(IFERROR(INDEX(vol_ini_i,AO$3-$A12/5),0)*1.03^$A12,625)/1000,$AS12-SUM(AP12:$AP12))</f>
        <v>0</v>
      </c>
      <c r="AP12" s="9">
        <f>MIN(N12*MIN(IFERROR(INDEX(vol_ini_i,AP$3-$A12/5),0)*1.03^$A12,625)/1000,AS12)</f>
        <v>0</v>
      </c>
      <c r="AR12" s="7">
        <v>0.95</v>
      </c>
      <c r="AS12" s="7">
        <f t="shared" si="0"/>
        <v>24.106724999999994</v>
      </c>
      <c r="AU12" s="6">
        <f t="shared" si="1"/>
        <v>24.106724999999994</v>
      </c>
      <c r="AV12" s="9">
        <f t="shared" si="7"/>
        <v>45.211416432198405</v>
      </c>
      <c r="AW12" s="9">
        <f t="shared" si="8"/>
        <v>0</v>
      </c>
      <c r="AX12" s="9">
        <f t="shared" si="2"/>
        <v>0</v>
      </c>
    </row>
    <row r="13" spans="1:50" ht="12.75" customHeight="1">
      <c r="A13" s="5">
        <f t="shared" si="3"/>
        <v>45</v>
      </c>
      <c r="B13" s="9">
        <f t="shared" si="4"/>
        <v>45.211416432198405</v>
      </c>
      <c r="C13" s="9">
        <f t="shared" si="5"/>
        <v>56.715366072621727</v>
      </c>
      <c r="D13" s="9">
        <f t="shared" si="5"/>
        <v>72.460910718554828</v>
      </c>
      <c r="E13" s="9">
        <f t="shared" si="5"/>
        <v>62.676769524882388</v>
      </c>
      <c r="F13" s="9">
        <f t="shared" si="5"/>
        <v>42.418883808213664</v>
      </c>
      <c r="G13" s="9">
        <f t="shared" si="5"/>
        <v>40.600799999999992</v>
      </c>
      <c r="H13" s="9">
        <f t="shared" si="5"/>
        <v>42.442241308597701</v>
      </c>
      <c r="I13" s="9">
        <f t="shared" si="5"/>
        <v>41.657258204765263</v>
      </c>
      <c r="J13" s="9">
        <f t="shared" si="5"/>
        <v>41.841539760746066</v>
      </c>
      <c r="K13" s="9">
        <f t="shared" si="5"/>
        <v>0</v>
      </c>
      <c r="L13" s="9">
        <f t="shared" si="5"/>
        <v>0</v>
      </c>
      <c r="M13" s="9">
        <f t="shared" si="5"/>
        <v>3.9748141694199504</v>
      </c>
      <c r="N13" s="9">
        <f t="shared" si="6"/>
        <v>0</v>
      </c>
      <c r="P13" s="9">
        <f>IF(AD13&gt;0,AD13*1000/MIN(IFERROR(INDEX(vol_ini_i,AD$3-$A13/5),0)*1.03^$A13,625),0)</f>
        <v>0</v>
      </c>
      <c r="Q13" s="9">
        <f>IF(AE13&gt;0,AE13*1000/MIN(IFERROR(INDEX(vol_ini_i,AE$3-$A13/5),0)*1.03^$A13,625),0)</f>
        <v>0</v>
      </c>
      <c r="R13" s="9">
        <f>IF(AF13&gt;0,AF13*1000/MIN(IFERROR(INDEX(vol_ini_i,AF$3-$A13/5),0)*1.03^$A13,625),0)</f>
        <v>0</v>
      </c>
      <c r="S13" s="9">
        <f>IF(AG13&gt;0,AG13*1000/MIN(IFERROR(INDEX(vol_ini_i,AG$3-$A13/5),0)*1.03^$A13,625),0)</f>
        <v>0</v>
      </c>
      <c r="T13" s="9">
        <f>IF(AH13&gt;0,AH13*1000/MIN(IFERROR(INDEX(vol_ini_i,AH$3-$A13/5),0)*1.03^$A13,625),0)</f>
        <v>0</v>
      </c>
      <c r="U13" s="9">
        <f>IF(AI13&gt;0,AI13*1000/MIN(IFERROR(INDEX(vol_ini_i,AI$3-$A13/5),0)*1.03^$A13,625),0)</f>
        <v>0</v>
      </c>
      <c r="V13" s="9">
        <f>IF(AJ13&gt;0,AJ13*1000/MIN(IFERROR(INDEX(vol_ini_i,AJ$3-$A13/5),0)*1.03^$A13,625),0)</f>
        <v>0</v>
      </c>
      <c r="W13" s="9">
        <f>IF(AK13&gt;0,AK13*1000/MIN(IFERROR(INDEX(vol_ini_i,AK$3-$A13/5),0)*1.03^$A13,625),0)</f>
        <v>0</v>
      </c>
      <c r="X13" s="9">
        <f>IF(AL13&gt;0,AL13*1000/MIN(IFERROR(INDEX(vol_ini_i,AL$3-$A13/5),0)*1.03^$A13,625),0)</f>
        <v>0</v>
      </c>
      <c r="Y13" s="9">
        <f>IF(AM13&gt;0,AM13*1000/MIN(IFERROR(INDEX(vol_ini_i,AM$3-$A13/5),0)*1.03^$A13,625),0)</f>
        <v>0</v>
      </c>
      <c r="Z13" s="9">
        <f>IF(AN13&gt;0,AN13*1000/MIN(IFERROR(INDEX(vol_ini_i,AN$3-$A13/5),0)*1.03^$A13,625),0)</f>
        <v>0</v>
      </c>
      <c r="AA13" s="9">
        <f>IF(AO13&gt;0,AO13*1000/MIN(IFERROR(INDEX(vol_ini_i,AO$3-$A13/5),0)*1.03^$A13,625),0)</f>
        <v>3.9748141694199504</v>
      </c>
      <c r="AB13" s="9">
        <f>IF(AP13&gt;0,AP13*1000/MIN(IFERROR(INDEX(vol_ini_i,AP$3-$A13/5),0)*1.03^$A13,625),0)</f>
        <v>0</v>
      </c>
      <c r="AD13" s="9">
        <f>MIN(B13*MIN(IFERROR(INDEX(vol_ini_i,AD$3-$A13/5),0)*1.03^$A13,625)/1000,$AS13-SUM(AE13:$AP13))</f>
        <v>0</v>
      </c>
      <c r="AE13" s="9">
        <f>MIN(C13*MIN(IFERROR(INDEX(vol_ini_i,AE$3-$A13/5),0)*1.03^$A13,625)/1000,$AS13-SUM(AF13:$AP13))</f>
        <v>0</v>
      </c>
      <c r="AF13" s="9">
        <f>MIN(D13*MIN(IFERROR(INDEX(vol_ini_i,AF$3-$A13/5),0)*1.03^$A13,625)/1000,$AS13-SUM(AG13:$AP13))</f>
        <v>0</v>
      </c>
      <c r="AG13" s="9">
        <f>MIN(E13*MIN(IFERROR(INDEX(vol_ini_i,AG$3-$A13/5),0)*1.03^$A13,625)/1000,$AS13-SUM(AH13:$AP13))</f>
        <v>0</v>
      </c>
      <c r="AH13" s="9">
        <f>MIN(F13*MIN(IFERROR(INDEX(vol_ini_i,AH$3-$A13/5),0)*1.03^$A13,625)/1000,$AS13-SUM(AI13:$AP13))</f>
        <v>0</v>
      </c>
      <c r="AI13" s="9">
        <f>MIN(G13*MIN(IFERROR(INDEX(vol_ini_i,AI$3-$A13/5),0)*1.03^$A13,625)/1000,$AS13-SUM(AJ13:$AP13))</f>
        <v>0</v>
      </c>
      <c r="AJ13" s="9">
        <f>MIN(H13*MIN(IFERROR(INDEX(vol_ini_i,AJ$3-$A13/5),0)*1.03^$A13,625)/1000,$AS13-SUM(AK13:$AP13))</f>
        <v>0</v>
      </c>
      <c r="AK13" s="9">
        <f>MIN(I13*MIN(IFERROR(INDEX(vol_ini_i,AK$3-$A13/5),0)*1.03^$A13,625)/1000,$AS13-SUM(AL13:$AP13))</f>
        <v>0</v>
      </c>
      <c r="AL13" s="9">
        <f>MIN(J13*MIN(IFERROR(INDEX(vol_ini_i,AL$3-$A13/5),0)*1.03^$A13,625)/1000,$AS13-SUM(AM13:$AP13))</f>
        <v>0</v>
      </c>
      <c r="AM13" s="9">
        <f>MIN(K13*MIN(IFERROR(INDEX(vol_ini_i,AM$3-$A13/5),0)*1.03^$A13,625)/1000,$AS13-SUM(AN13:$AP13))</f>
        <v>0</v>
      </c>
      <c r="AN13" s="9">
        <f>MIN(L13*MIN(IFERROR(INDEX(vol_ini_i,AN$3-$A13/5),0)*1.03^$A13,625)/1000,$AS13-SUM(AO13:$AP13))</f>
        <v>0</v>
      </c>
      <c r="AO13" s="9">
        <f>MIN(M13*MIN(IFERROR(INDEX(vol_ini_i,AO$3-$A13/5),0)*1.03^$A13,625)/1000,$AS13-SUM(AP13:$AP13))</f>
        <v>2.456931527274766</v>
      </c>
      <c r="AP13" s="9">
        <f>MIN(N13*MIN(IFERROR(INDEX(vol_ini_i,AP$3-$A13/5),0)*1.03^$A13,625)/1000,AS13)</f>
        <v>0</v>
      </c>
      <c r="AR13" s="7">
        <v>0.95</v>
      </c>
      <c r="AS13" s="7">
        <f t="shared" si="0"/>
        <v>24.106724999999994</v>
      </c>
      <c r="AU13" s="6">
        <f t="shared" si="1"/>
        <v>2.456931527274766</v>
      </c>
      <c r="AV13" s="9">
        <f t="shared" si="7"/>
        <v>3.9748141694199504</v>
      </c>
      <c r="AW13" s="9">
        <f t="shared" si="8"/>
        <v>0</v>
      </c>
      <c r="AX13" s="9">
        <f t="shared" si="2"/>
        <v>0</v>
      </c>
    </row>
    <row r="14" spans="1:50" ht="12.75" customHeight="1">
      <c r="A14" s="5">
        <f t="shared" si="3"/>
        <v>50</v>
      </c>
      <c r="B14" s="9">
        <f t="shared" si="4"/>
        <v>3.9748141694199504</v>
      </c>
      <c r="C14" s="9">
        <f t="shared" si="5"/>
        <v>45.211416432198405</v>
      </c>
      <c r="D14" s="9">
        <f t="shared" si="5"/>
        <v>56.715366072621727</v>
      </c>
      <c r="E14" s="9">
        <f t="shared" si="5"/>
        <v>72.460910718554828</v>
      </c>
      <c r="F14" s="9">
        <f t="shared" si="5"/>
        <v>62.676769524882388</v>
      </c>
      <c r="G14" s="9">
        <f t="shared" si="5"/>
        <v>42.418883808213664</v>
      </c>
      <c r="H14" s="9">
        <f t="shared" si="5"/>
        <v>40.600799999999992</v>
      </c>
      <c r="I14" s="9">
        <f t="shared" si="5"/>
        <v>42.442241308597701</v>
      </c>
      <c r="J14" s="9">
        <f t="shared" si="5"/>
        <v>41.657258204765263</v>
      </c>
      <c r="K14" s="9">
        <f t="shared" si="5"/>
        <v>41.841539760746066</v>
      </c>
      <c r="L14" s="9">
        <f t="shared" si="5"/>
        <v>0</v>
      </c>
      <c r="M14" s="9">
        <f t="shared" si="5"/>
        <v>0</v>
      </c>
      <c r="N14" s="9">
        <f t="shared" si="6"/>
        <v>0</v>
      </c>
      <c r="P14" s="9">
        <f>IF(AD14&gt;0,AD14*1000/MIN(IFERROR(INDEX(vol_ini_i,AD$3-$A14/5),0)*1.03^$A14,625),0)</f>
        <v>0</v>
      </c>
      <c r="Q14" s="9">
        <f>IF(AE14&gt;0,AE14*1000/MIN(IFERROR(INDEX(vol_ini_i,AE$3-$A14/5),0)*1.03^$A14,625),0)</f>
        <v>0</v>
      </c>
      <c r="R14" s="9">
        <f>IF(AF14&gt;0,AF14*1000/MIN(IFERROR(INDEX(vol_ini_i,AF$3-$A14/5),0)*1.03^$A14,625),0)</f>
        <v>0</v>
      </c>
      <c r="S14" s="9">
        <f>IF(AG14&gt;0,AG14*1000/MIN(IFERROR(INDEX(vol_ini_i,AG$3-$A14/5),0)*1.03^$A14,625),0)</f>
        <v>0</v>
      </c>
      <c r="T14" s="9">
        <f>IF(AH14&gt;0,AH14*1000/MIN(IFERROR(INDEX(vol_ini_i,AH$3-$A14/5),0)*1.03^$A14,625),0)</f>
        <v>0</v>
      </c>
      <c r="U14" s="9">
        <f>IF(AI14&gt;0,AI14*1000/MIN(IFERROR(INDEX(vol_ini_i,AI$3-$A14/5),0)*1.03^$A14,625),0)</f>
        <v>0</v>
      </c>
      <c r="V14" s="9">
        <f>IF(AJ14&gt;0,AJ14*1000/MIN(IFERROR(INDEX(vol_ini_i,AJ$3-$A14/5),0)*1.03^$A14,625),0)</f>
        <v>0</v>
      </c>
      <c r="W14" s="9">
        <f>IF(AK14&gt;0,AK14*1000/MIN(IFERROR(INDEX(vol_ini_i,AK$3-$A14/5),0)*1.03^$A14,625),0)</f>
        <v>0</v>
      </c>
      <c r="X14" s="9">
        <f>IF(AL14&gt;0,AL14*1000/MIN(IFERROR(INDEX(vol_ini_i,AL$3-$A14/5),0)*1.03^$A14,625),0)</f>
        <v>0</v>
      </c>
      <c r="Y14" s="9">
        <f>IF(AM14&gt;0,AM14*1000/MIN(IFERROR(INDEX(vol_ini_i,AM$3-$A14/5),0)*1.03^$A14,625),0)</f>
        <v>0</v>
      </c>
      <c r="Z14" s="9">
        <f>IF(AN14&gt;0,AN14*1000/MIN(IFERROR(INDEX(vol_ini_i,AN$3-$A14/5),0)*1.03^$A14,625),0)</f>
        <v>0</v>
      </c>
      <c r="AA14" s="9">
        <f>IF(AO14&gt;0,AO14*1000/MIN(IFERROR(INDEX(vol_ini_i,AO$3-$A14/5),0)*1.03^$A14,625),0)</f>
        <v>0</v>
      </c>
      <c r="AB14" s="9">
        <f>IF(AP14&gt;0,AP14*1000/MIN(IFERROR(INDEX(vol_ini_i,AP$3-$A14/5),0)*1.03^$A14,625),0)</f>
        <v>0</v>
      </c>
      <c r="AD14" s="9">
        <f>MIN(B14*MIN(IFERROR(INDEX(vol_ini_i,AD$3-$A14/5),0)*1.03^$A14,625)/1000,$AS14-SUM(AE14:$AP14))</f>
        <v>0</v>
      </c>
      <c r="AE14" s="9">
        <f>MIN(C14*MIN(IFERROR(INDEX(vol_ini_i,AE$3-$A14/5),0)*1.03^$A14,625)/1000,$AS14-SUM(AF14:$AP14))</f>
        <v>0</v>
      </c>
      <c r="AF14" s="9">
        <f>MIN(D14*MIN(IFERROR(INDEX(vol_ini_i,AF$3-$A14/5),0)*1.03^$A14,625)/1000,$AS14-SUM(AG14:$AP14))</f>
        <v>0</v>
      </c>
      <c r="AG14" s="9">
        <f>MIN(E14*MIN(IFERROR(INDEX(vol_ini_i,AG$3-$A14/5),0)*1.03^$A14,625)/1000,$AS14-SUM(AH14:$AP14))</f>
        <v>0</v>
      </c>
      <c r="AH14" s="9">
        <f>MIN(F14*MIN(IFERROR(INDEX(vol_ini_i,AH$3-$A14/5),0)*1.03^$A14,625)/1000,$AS14-SUM(AI14:$AP14))</f>
        <v>0</v>
      </c>
      <c r="AI14" s="9">
        <f>MIN(G14*MIN(IFERROR(INDEX(vol_ini_i,AI$3-$A14/5),0)*1.03^$A14,625)/1000,$AS14-SUM(AJ14:$AP14))</f>
        <v>0</v>
      </c>
      <c r="AJ14" s="9">
        <f>MIN(H14*MIN(IFERROR(INDEX(vol_ini_i,AJ$3-$A14/5),0)*1.03^$A14,625)/1000,$AS14-SUM(AK14:$AP14))</f>
        <v>0</v>
      </c>
      <c r="AK14" s="9">
        <f>MIN(I14*MIN(IFERROR(INDEX(vol_ini_i,AK$3-$A14/5),0)*1.03^$A14,625)/1000,$AS14-SUM(AL14:$AP14))</f>
        <v>0</v>
      </c>
      <c r="AL14" s="9">
        <f>MIN(J14*MIN(IFERROR(INDEX(vol_ini_i,AL$3-$A14/5),0)*1.03^$A14,625)/1000,$AS14-SUM(AM14:$AP14))</f>
        <v>0</v>
      </c>
      <c r="AM14" s="9">
        <f>MIN(K14*MIN(IFERROR(INDEX(vol_ini_i,AM$3-$A14/5),0)*1.03^$A14,625)/1000,$AS14-SUM(AN14:$AP14))</f>
        <v>0</v>
      </c>
      <c r="AN14" s="9">
        <f>MIN(L14*MIN(IFERROR(INDEX(vol_ini_i,AN$3-$A14/5),0)*1.03^$A14,625)/1000,$AS14-SUM(AO14:$AP14))</f>
        <v>0</v>
      </c>
      <c r="AO14" s="9">
        <f>MIN(M14*MIN(IFERROR(INDEX(vol_ini_i,AO$3-$A14/5),0)*1.03^$A14,625)/1000,$AS14-SUM(AP14:$AP14))</f>
        <v>0</v>
      </c>
      <c r="AP14" s="9">
        <f>MIN(N14*MIN(IFERROR(INDEX(vol_ini_i,AP$3-$A14/5),0)*1.03^$A14,625)/1000,AS14)</f>
        <v>0</v>
      </c>
      <c r="AR14" s="7">
        <v>0.95</v>
      </c>
      <c r="AS14" s="7">
        <f t="shared" si="0"/>
        <v>24.106724999999994</v>
      </c>
      <c r="AU14" s="6">
        <f t="shared" si="1"/>
        <v>0</v>
      </c>
      <c r="AV14" s="9">
        <f t="shared" si="7"/>
        <v>0</v>
      </c>
      <c r="AW14" s="9">
        <f t="shared" si="8"/>
        <v>0</v>
      </c>
      <c r="AX14" s="9">
        <f t="shared" si="2"/>
        <v>0</v>
      </c>
    </row>
    <row r="15" spans="1:50" ht="12.75" customHeight="1">
      <c r="A15" s="5" t="s">
        <v>10</v>
      </c>
      <c r="B15" s="10">
        <v>0</v>
      </c>
      <c r="C15" s="10">
        <v>0</v>
      </c>
      <c r="D15" s="10">
        <v>163.456092301057</v>
      </c>
      <c r="E15" s="10">
        <v>144.275995325282</v>
      </c>
      <c r="F15" s="10">
        <v>311.38519685039398</v>
      </c>
      <c r="G15" s="10">
        <v>502.87703943814199</v>
      </c>
      <c r="H15" s="10">
        <v>444.99895857440401</v>
      </c>
      <c r="I15" s="10">
        <v>442.9</v>
      </c>
      <c r="J15" s="10">
        <v>0</v>
      </c>
      <c r="K15" s="10">
        <v>579.9</v>
      </c>
      <c r="L15" s="10">
        <v>570.5</v>
      </c>
      <c r="M15" s="10">
        <v>607.24986072423405</v>
      </c>
      <c r="N15" s="10">
        <v>601.6</v>
      </c>
      <c r="P15" s="15" t="s">
        <v>26</v>
      </c>
      <c r="Q15" s="16"/>
      <c r="R15" s="16">
        <v>0</v>
      </c>
      <c r="S15" s="15"/>
      <c r="T15" s="15"/>
      <c r="U15" s="15"/>
      <c r="V15" s="15"/>
      <c r="W15" s="15"/>
      <c r="X15" s="5"/>
      <c r="Y15" s="5"/>
      <c r="Z15" s="5"/>
      <c r="AA15" s="5"/>
      <c r="AB15" s="5"/>
      <c r="AD15" s="5"/>
      <c r="AE15" s="5"/>
      <c r="AF15" s="5"/>
      <c r="AG15" s="5"/>
      <c r="AH15" s="5"/>
      <c r="AI15" s="5"/>
      <c r="AJ15" s="11"/>
      <c r="AK15" s="5"/>
      <c r="AL15" s="5" t="s">
        <v>22</v>
      </c>
      <c r="AM15" s="5"/>
      <c r="AN15" s="5"/>
      <c r="AO15" s="5"/>
      <c r="AP15" s="2">
        <f>SUM(B4:N4)*(K17/50)*5/1000</f>
        <v>25.375499999999995</v>
      </c>
      <c r="AU15" s="5" t="s">
        <v>11</v>
      </c>
      <c r="AV15" s="5"/>
      <c r="AW15" s="5"/>
      <c r="AX15" s="2">
        <f>SUM(AX4:AX14)</f>
        <v>0</v>
      </c>
    </row>
    <row r="16" spans="1:50" ht="12.75" customHeight="1">
      <c r="A16" s="5" t="s">
        <v>23</v>
      </c>
      <c r="B16" s="5"/>
      <c r="C16" s="1"/>
      <c r="D16" s="5" t="s">
        <v>12</v>
      </c>
      <c r="E16" s="5"/>
      <c r="F16" s="5"/>
      <c r="G16" s="1"/>
      <c r="H16" s="5" t="s">
        <v>13</v>
      </c>
      <c r="I16" s="5"/>
      <c r="J16" s="5"/>
      <c r="K16" s="1"/>
      <c r="L16" s="5"/>
      <c r="M16" s="5"/>
      <c r="N16" s="5"/>
      <c r="P16" s="15" t="s">
        <v>12</v>
      </c>
      <c r="Q16" s="15"/>
      <c r="R16" s="15"/>
      <c r="S16" s="16">
        <v>0</v>
      </c>
      <c r="T16" s="15" t="s">
        <v>27</v>
      </c>
      <c r="U16" s="15"/>
      <c r="V16" s="15"/>
      <c r="W16" s="16">
        <v>0</v>
      </c>
      <c r="X16" s="5"/>
      <c r="Y16" s="5"/>
      <c r="Z16" s="5"/>
      <c r="AA16" s="5"/>
      <c r="AB16" s="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U16" s="5"/>
      <c r="AV16" s="5"/>
      <c r="AW16" s="5"/>
      <c r="AX16" s="5"/>
    </row>
    <row r="17" spans="1:28">
      <c r="A17" s="5" t="s">
        <v>24</v>
      </c>
      <c r="B17" s="5"/>
      <c r="C17" s="1"/>
      <c r="D17" s="1"/>
      <c r="E17" s="14">
        <v>285</v>
      </c>
      <c r="F17" s="1"/>
      <c r="G17" s="1"/>
      <c r="H17" s="1"/>
      <c r="I17" s="5"/>
      <c r="J17" s="5"/>
      <c r="K17" s="1">
        <v>563.9</v>
      </c>
      <c r="L17" s="5"/>
      <c r="M17" s="5"/>
      <c r="N17" s="5"/>
      <c r="P17" s="15" t="s">
        <v>13</v>
      </c>
      <c r="Q17" s="15"/>
      <c r="R17" s="16">
        <v>0</v>
      </c>
      <c r="S17" s="15"/>
      <c r="T17" s="15" t="s">
        <v>28</v>
      </c>
      <c r="U17" s="15"/>
      <c r="V17" s="15"/>
      <c r="W17" s="17">
        <v>0.48</v>
      </c>
      <c r="X17" s="5"/>
      <c r="Y17" s="5"/>
      <c r="Z17" s="5"/>
      <c r="AA17" s="5"/>
      <c r="AB17" s="5"/>
    </row>
    <row r="19" spans="1:28">
      <c r="E19" s="12" t="s">
        <v>14</v>
      </c>
      <c r="F19" s="4" t="s">
        <v>15</v>
      </c>
      <c r="H19" s="4" t="s">
        <v>17</v>
      </c>
    </row>
    <row r="20" spans="1:28">
      <c r="D20" s="4" t="s">
        <v>4</v>
      </c>
      <c r="E20" s="4" t="s">
        <v>18</v>
      </c>
      <c r="F20" s="4" t="s">
        <v>19</v>
      </c>
      <c r="G20" s="4" t="s">
        <v>18</v>
      </c>
      <c r="H20" s="4" t="s">
        <v>19</v>
      </c>
      <c r="I20" s="4" t="s">
        <v>18</v>
      </c>
      <c r="J20" s="4" t="s">
        <v>20</v>
      </c>
    </row>
    <row r="21" spans="1:28">
      <c r="D21" s="4">
        <v>0</v>
      </c>
      <c r="E21" s="8">
        <f t="shared" ref="E21:E31" si="9">AU4</f>
        <v>25.375499999999995</v>
      </c>
      <c r="G21" s="8"/>
      <c r="I21" s="8"/>
      <c r="J21" s="8">
        <f t="shared" ref="J21:J37" si="10">E21+G21+I21</f>
        <v>25.375499999999995</v>
      </c>
      <c r="K21" s="8"/>
    </row>
    <row r="22" spans="1:28">
      <c r="D22" s="4">
        <v>5</v>
      </c>
      <c r="E22" s="8">
        <f t="shared" si="9"/>
        <v>25.375499999999995</v>
      </c>
      <c r="G22" s="8"/>
      <c r="I22" s="8"/>
      <c r="J22" s="8">
        <f t="shared" si="10"/>
        <v>25.375499999999995</v>
      </c>
      <c r="K22" s="8"/>
    </row>
    <row r="23" spans="1:28">
      <c r="D23" s="4">
        <v>10</v>
      </c>
      <c r="E23" s="8">
        <f t="shared" si="9"/>
        <v>25.375499999999995</v>
      </c>
      <c r="G23" s="8"/>
      <c r="I23" s="8"/>
      <c r="J23" s="8">
        <f t="shared" si="10"/>
        <v>25.375499999999995</v>
      </c>
      <c r="K23" s="8"/>
    </row>
    <row r="24" spans="1:28">
      <c r="D24" s="4">
        <v>15</v>
      </c>
      <c r="E24" s="8">
        <f t="shared" si="9"/>
        <v>25.375499999999995</v>
      </c>
      <c r="F24" s="7"/>
      <c r="G24" s="8"/>
      <c r="I24" s="8"/>
      <c r="J24" s="8">
        <f t="shared" si="10"/>
        <v>25.375499999999995</v>
      </c>
      <c r="K24" s="8"/>
    </row>
    <row r="25" spans="1:28">
      <c r="D25" s="4">
        <v>20</v>
      </c>
      <c r="E25" s="8">
        <f t="shared" si="9"/>
        <v>25.375499999999995</v>
      </c>
      <c r="F25" s="7">
        <f>E8</f>
        <v>41.841539760746066</v>
      </c>
      <c r="G25" s="8">
        <f>F25*$E$17/1000</f>
        <v>11.924838831812629</v>
      </c>
      <c r="I25" s="8"/>
      <c r="J25" s="8">
        <f t="shared" si="10"/>
        <v>37.300338831812624</v>
      </c>
      <c r="K25" s="8"/>
    </row>
    <row r="26" spans="1:28">
      <c r="D26" s="4">
        <v>25</v>
      </c>
      <c r="E26" s="8">
        <f t="shared" si="9"/>
        <v>25.375499999999995</v>
      </c>
      <c r="F26" s="7">
        <f t="shared" ref="F26:F31" si="11">E9</f>
        <v>41.657258204765263</v>
      </c>
      <c r="G26" s="8">
        <f t="shared" ref="G26:G37" si="12">F26*$E$17/1000</f>
        <v>11.8723185883581</v>
      </c>
      <c r="H26" s="7"/>
      <c r="I26" s="8"/>
      <c r="J26" s="8">
        <f t="shared" si="10"/>
        <v>37.247818588358093</v>
      </c>
      <c r="K26" s="8"/>
    </row>
    <row r="27" spans="1:28">
      <c r="D27" s="4">
        <v>30</v>
      </c>
      <c r="E27" s="8">
        <f t="shared" si="9"/>
        <v>25.375499999999995</v>
      </c>
      <c r="F27" s="7">
        <f t="shared" si="11"/>
        <v>42.442241308597701</v>
      </c>
      <c r="G27" s="8">
        <f t="shared" si="12"/>
        <v>12.096038772950346</v>
      </c>
      <c r="H27" s="7"/>
      <c r="I27" s="8"/>
      <c r="J27" s="8">
        <f t="shared" si="10"/>
        <v>37.471538772950339</v>
      </c>
      <c r="K27" s="8"/>
    </row>
    <row r="28" spans="1:28">
      <c r="D28" s="4">
        <v>35</v>
      </c>
      <c r="E28" s="8">
        <f t="shared" si="9"/>
        <v>25.375499999999995</v>
      </c>
      <c r="F28" s="7">
        <f t="shared" si="11"/>
        <v>40.600799999999992</v>
      </c>
      <c r="G28" s="8">
        <f t="shared" si="12"/>
        <v>11.571227999999998</v>
      </c>
      <c r="H28" s="7"/>
      <c r="I28" s="8"/>
      <c r="J28" s="8">
        <f t="shared" si="10"/>
        <v>36.946727999999993</v>
      </c>
      <c r="K28" s="8"/>
    </row>
    <row r="29" spans="1:28">
      <c r="D29" s="4">
        <v>40</v>
      </c>
      <c r="E29" s="8">
        <f t="shared" si="9"/>
        <v>24.106724999999994</v>
      </c>
      <c r="F29" s="7">
        <f t="shared" si="11"/>
        <v>42.418883808213664</v>
      </c>
      <c r="G29" s="8">
        <f t="shared" si="12"/>
        <v>12.089381885340893</v>
      </c>
      <c r="H29" s="7"/>
      <c r="I29" s="8"/>
      <c r="J29" s="8">
        <f t="shared" si="10"/>
        <v>36.196106885340889</v>
      </c>
      <c r="K29" s="8"/>
    </row>
    <row r="30" spans="1:28">
      <c r="D30" s="4">
        <v>45</v>
      </c>
      <c r="E30" s="8">
        <f t="shared" si="9"/>
        <v>2.456931527274766</v>
      </c>
      <c r="F30" s="7">
        <f t="shared" si="11"/>
        <v>62.676769524882388</v>
      </c>
      <c r="G30" s="8">
        <f t="shared" si="12"/>
        <v>17.862879314591481</v>
      </c>
      <c r="H30" s="7"/>
      <c r="I30" s="8"/>
      <c r="J30" s="8">
        <f t="shared" si="10"/>
        <v>20.319810841866246</v>
      </c>
      <c r="K30" s="8"/>
    </row>
    <row r="31" spans="1:28">
      <c r="D31" s="4">
        <v>50</v>
      </c>
      <c r="E31" s="8">
        <f t="shared" si="9"/>
        <v>0</v>
      </c>
      <c r="F31" s="7">
        <f t="shared" si="11"/>
        <v>72.460910718554828</v>
      </c>
      <c r="G31" s="8">
        <f t="shared" si="12"/>
        <v>20.651359554788126</v>
      </c>
      <c r="H31" s="7">
        <f>K14</f>
        <v>41.841539760746066</v>
      </c>
      <c r="I31" s="8">
        <f>H31*$K$17/1000</f>
        <v>23.594444271084708</v>
      </c>
      <c r="J31" s="8">
        <f t="shared" si="10"/>
        <v>44.245803825872834</v>
      </c>
      <c r="K31" s="8"/>
    </row>
    <row r="32" spans="1:28">
      <c r="D32" s="4">
        <v>55</v>
      </c>
      <c r="E32" s="8"/>
      <c r="F32" s="7">
        <f>D14</f>
        <v>56.715366072621727</v>
      </c>
      <c r="G32" s="8">
        <f t="shared" si="12"/>
        <v>16.163879330697192</v>
      </c>
      <c r="H32" s="7">
        <f>J14</f>
        <v>41.657258204765263</v>
      </c>
      <c r="I32" s="8">
        <f t="shared" ref="I32:I37" si="13">H32*$K$17/1000</f>
        <v>23.490527901667129</v>
      </c>
      <c r="J32" s="8">
        <f t="shared" si="10"/>
        <v>39.654407232364321</v>
      </c>
      <c r="K32" s="8"/>
    </row>
    <row r="33" spans="4:11">
      <c r="D33" s="4">
        <v>60</v>
      </c>
      <c r="E33" s="8"/>
      <c r="F33" s="7">
        <f>C14</f>
        <v>45.211416432198405</v>
      </c>
      <c r="G33" s="8">
        <f t="shared" si="12"/>
        <v>12.885253683176545</v>
      </c>
      <c r="H33" s="7">
        <f>I14</f>
        <v>42.442241308597701</v>
      </c>
      <c r="I33" s="8">
        <f t="shared" si="13"/>
        <v>23.933179873918242</v>
      </c>
      <c r="J33" s="8">
        <f t="shared" si="10"/>
        <v>36.818433557094785</v>
      </c>
      <c r="K33" s="8"/>
    </row>
    <row r="34" spans="4:11">
      <c r="D34" s="4">
        <v>65</v>
      </c>
      <c r="E34" s="8"/>
      <c r="F34" s="7">
        <f>B14</f>
        <v>3.9748141694199504</v>
      </c>
      <c r="G34" s="8">
        <f t="shared" si="12"/>
        <v>1.1328220382846859</v>
      </c>
      <c r="H34" s="7">
        <f>H14</f>
        <v>40.600799999999992</v>
      </c>
      <c r="I34" s="8">
        <f t="shared" si="13"/>
        <v>22.894791119999994</v>
      </c>
      <c r="J34" s="8">
        <f t="shared" si="10"/>
        <v>24.02761315828468</v>
      </c>
      <c r="K34" s="8"/>
    </row>
    <row r="35" spans="4:11">
      <c r="D35" s="4">
        <v>70</v>
      </c>
      <c r="E35" s="8"/>
      <c r="F35" s="7">
        <f>F25</f>
        <v>41.841539760746066</v>
      </c>
      <c r="G35" s="8">
        <f t="shared" si="12"/>
        <v>11.924838831812629</v>
      </c>
      <c r="H35" s="7">
        <f>G14</f>
        <v>42.418883808213664</v>
      </c>
      <c r="I35" s="8">
        <f t="shared" si="13"/>
        <v>23.920008579451686</v>
      </c>
      <c r="J35" s="8">
        <f t="shared" si="10"/>
        <v>35.844847411264311</v>
      </c>
      <c r="K35" s="8"/>
    </row>
    <row r="36" spans="4:11">
      <c r="D36" s="4">
        <v>75</v>
      </c>
      <c r="E36" s="8"/>
      <c r="F36" s="7">
        <f t="shared" ref="F36:F37" si="14">F26</f>
        <v>41.657258204765263</v>
      </c>
      <c r="G36" s="8">
        <f t="shared" si="12"/>
        <v>11.8723185883581</v>
      </c>
      <c r="H36" s="7">
        <f>F14</f>
        <v>62.676769524882388</v>
      </c>
      <c r="I36" s="8">
        <f t="shared" si="13"/>
        <v>35.343430335081173</v>
      </c>
      <c r="J36" s="8">
        <f t="shared" si="10"/>
        <v>47.215748923439271</v>
      </c>
      <c r="K36" s="8"/>
    </row>
    <row r="37" spans="4:11">
      <c r="D37" s="4">
        <v>80</v>
      </c>
      <c r="E37" s="8"/>
      <c r="F37" s="7">
        <f t="shared" si="14"/>
        <v>42.442241308597701</v>
      </c>
      <c r="G37" s="8">
        <f t="shared" si="12"/>
        <v>12.096038772950346</v>
      </c>
      <c r="H37" s="7">
        <f>E14</f>
        <v>72.460910718554828</v>
      </c>
      <c r="I37" s="8">
        <f t="shared" si="13"/>
        <v>40.86070755419307</v>
      </c>
      <c r="J37" s="8">
        <f t="shared" si="10"/>
        <v>52.956746327143414</v>
      </c>
      <c r="K37" s="8"/>
    </row>
  </sheetData>
  <pageMargins left="0" right="0" top="0.39409448818897636" bottom="0.39409448818897636" header="0" footer="0"/>
  <pageSetup paperSize="9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produccion</vt:lpstr>
      <vt:lpstr>conservacion</vt:lpstr>
      <vt:lpstr>conservacion!vol_ini_i</vt:lpstr>
      <vt:lpstr>vol_ini_i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Yapura</dc:creator>
  <cp:lastModifiedBy>SalaPcBosque</cp:lastModifiedBy>
  <cp:revision>30</cp:revision>
  <dcterms:created xsi:type="dcterms:W3CDTF">2011-09-21T12:09:59Z</dcterms:created>
  <dcterms:modified xsi:type="dcterms:W3CDTF">2025-09-23T14:02:03Z</dcterms:modified>
</cp:coreProperties>
</file>