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03"/>
  <workbookPr defaultThemeVersion="166925"/>
  <xr:revisionPtr revIDLastSave="0" documentId="8_{96B367D1-B0E8-46C1-912E-AB736048D9A0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área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G15" i="1" l="1"/>
  <c r="AG16" i="1"/>
  <c r="AB17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5" i="1"/>
  <c r="A6" i="1" s="1"/>
  <c r="A7" i="1" s="1"/>
  <c r="A8" i="1" s="1"/>
  <c r="A9" i="1" s="1"/>
  <c r="A10" i="1" s="1"/>
  <c r="A11" i="1" s="1"/>
  <c r="A12" i="1" s="1"/>
  <c r="A13" i="1" s="1"/>
  <c r="A14" i="1" s="1"/>
  <c r="AG4" i="1"/>
  <c r="AB4" i="1"/>
  <c r="AA4" i="1"/>
  <c r="N5" i="1" s="1"/>
  <c r="AB5" i="1" s="1"/>
  <c r="Z4" i="1"/>
  <c r="M5" i="1" s="1"/>
  <c r="Y4" i="1"/>
  <c r="L5" i="1" s="1"/>
  <c r="X4" i="1"/>
  <c r="K5" i="1" s="1"/>
  <c r="W4" i="1"/>
  <c r="J5" i="1" s="1"/>
  <c r="V4" i="1"/>
  <c r="I5" i="1" s="1"/>
  <c r="U4" i="1"/>
  <c r="H5" i="1" s="1"/>
  <c r="T4" i="1"/>
  <c r="G5" i="1" s="1"/>
  <c r="S4" i="1"/>
  <c r="F5" i="1" s="1"/>
  <c r="R4" i="1"/>
  <c r="E5" i="1" s="1"/>
  <c r="Q4" i="1"/>
  <c r="D5" i="1" s="1"/>
  <c r="P4" i="1"/>
  <c r="C5" i="1" l="1"/>
  <c r="B5" i="1"/>
  <c r="AA5" i="1"/>
  <c r="B25" i="1"/>
  <c r="B24" i="1"/>
  <c r="B23" i="1"/>
  <c r="B22" i="1"/>
  <c r="B21" i="1"/>
  <c r="B20" i="1"/>
  <c r="B19" i="1"/>
  <c r="B18" i="1"/>
  <c r="B17" i="1"/>
  <c r="C25" i="1"/>
  <c r="C24" i="1"/>
  <c r="C23" i="1"/>
  <c r="C22" i="1"/>
  <c r="C21" i="1"/>
  <c r="C20" i="1"/>
  <c r="C19" i="1"/>
  <c r="C18" i="1"/>
  <c r="C17" i="1"/>
  <c r="D25" i="1"/>
  <c r="D24" i="1"/>
  <c r="D23" i="1"/>
  <c r="D22" i="1"/>
  <c r="D21" i="1"/>
  <c r="D20" i="1"/>
  <c r="D19" i="1"/>
  <c r="D18" i="1"/>
  <c r="D17" i="1"/>
  <c r="E25" i="1"/>
  <c r="E24" i="1"/>
  <c r="E23" i="1"/>
  <c r="E22" i="1"/>
  <c r="E21" i="1"/>
  <c r="E20" i="1"/>
  <c r="E19" i="1"/>
  <c r="E18" i="1"/>
  <c r="E17" i="1"/>
  <c r="F25" i="1"/>
  <c r="F24" i="1"/>
  <c r="F23" i="1"/>
  <c r="F22" i="1"/>
  <c r="F21" i="1"/>
  <c r="F20" i="1"/>
  <c r="F19" i="1"/>
  <c r="F18" i="1"/>
  <c r="F17" i="1"/>
  <c r="G25" i="1"/>
  <c r="G24" i="1"/>
  <c r="G23" i="1"/>
  <c r="G22" i="1"/>
  <c r="G21" i="1"/>
  <c r="G20" i="1"/>
  <c r="G19" i="1"/>
  <c r="G18" i="1"/>
  <c r="G17" i="1"/>
  <c r="H25" i="1"/>
  <c r="H24" i="1"/>
  <c r="H23" i="1"/>
  <c r="H22" i="1"/>
  <c r="H21" i="1"/>
  <c r="H20" i="1"/>
  <c r="H19" i="1"/>
  <c r="H18" i="1"/>
  <c r="H17" i="1"/>
  <c r="I25" i="1"/>
  <c r="I24" i="1"/>
  <c r="I23" i="1"/>
  <c r="I22" i="1"/>
  <c r="I21" i="1"/>
  <c r="I20" i="1"/>
  <c r="I19" i="1"/>
  <c r="I18" i="1"/>
  <c r="I17" i="1"/>
  <c r="J25" i="1"/>
  <c r="J24" i="1"/>
  <c r="J23" i="1"/>
  <c r="J22" i="1"/>
  <c r="J21" i="1"/>
  <c r="J20" i="1"/>
  <c r="J19" i="1"/>
  <c r="J18" i="1"/>
  <c r="J17" i="1"/>
  <c r="K25" i="1"/>
  <c r="K24" i="1"/>
  <c r="K23" i="1"/>
  <c r="K22" i="1"/>
  <c r="K21" i="1"/>
  <c r="K20" i="1"/>
  <c r="K19" i="1"/>
  <c r="K18" i="1"/>
  <c r="K17" i="1"/>
  <c r="L25" i="1"/>
  <c r="L24" i="1"/>
  <c r="L23" i="1"/>
  <c r="L22" i="1"/>
  <c r="L21" i="1"/>
  <c r="L20" i="1"/>
  <c r="L19" i="1"/>
  <c r="L18" i="1"/>
  <c r="L17" i="1"/>
  <c r="M25" i="1"/>
  <c r="M24" i="1"/>
  <c r="M23" i="1"/>
  <c r="M22" i="1"/>
  <c r="M21" i="1"/>
  <c r="M20" i="1"/>
  <c r="M19" i="1"/>
  <c r="M18" i="1"/>
  <c r="M17" i="1"/>
  <c r="N25" i="1"/>
  <c r="N24" i="1"/>
  <c r="N23" i="1"/>
  <c r="N22" i="1"/>
  <c r="N21" i="1"/>
  <c r="N20" i="1"/>
  <c r="N19" i="1"/>
  <c r="N18" i="1"/>
  <c r="N17" i="1"/>
  <c r="Z5" i="1" l="1"/>
  <c r="N6" i="1"/>
  <c r="AB6" i="1" s="1"/>
  <c r="Y5" i="1" l="1"/>
  <c r="M6" i="1"/>
  <c r="AA6" i="1" l="1"/>
  <c r="X5" i="1"/>
  <c r="L6" i="1"/>
  <c r="W5" i="1" l="1"/>
  <c r="K6" i="1"/>
  <c r="Z6" i="1"/>
  <c r="N7" i="1"/>
  <c r="AB7" i="1" s="1"/>
  <c r="Y6" i="1" l="1"/>
  <c r="M7" i="1"/>
  <c r="L7" i="1"/>
  <c r="V5" i="1"/>
  <c r="J6" i="1"/>
  <c r="U5" i="1" l="1"/>
  <c r="I6" i="1"/>
  <c r="AA7" i="1"/>
  <c r="X6" i="1"/>
  <c r="W6" i="1" l="1"/>
  <c r="K7" i="1"/>
  <c r="Z7" i="1"/>
  <c r="N8" i="1"/>
  <c r="AB8" i="1" s="1"/>
  <c r="J7" i="1"/>
  <c r="T5" i="1"/>
  <c r="H6" i="1"/>
  <c r="S5" i="1" l="1"/>
  <c r="G6" i="1"/>
  <c r="Y7" i="1"/>
  <c r="X7" i="1" s="1"/>
  <c r="M8" i="1"/>
  <c r="L8" i="1"/>
  <c r="V6" i="1"/>
  <c r="U6" i="1" l="1"/>
  <c r="I7" i="1"/>
  <c r="AA8" i="1"/>
  <c r="W7" i="1"/>
  <c r="K8" i="1"/>
  <c r="H7" i="1"/>
  <c r="R5" i="1"/>
  <c r="F6" i="1"/>
  <c r="Q5" i="1" l="1"/>
  <c r="E6" i="1"/>
  <c r="V7" i="1"/>
  <c r="Z8" i="1"/>
  <c r="N9" i="1"/>
  <c r="AB9" i="1" s="1"/>
  <c r="J8" i="1"/>
  <c r="T6" i="1"/>
  <c r="S6" i="1" l="1"/>
  <c r="G7" i="1"/>
  <c r="Y8" i="1"/>
  <c r="M9" i="1"/>
  <c r="U7" i="1"/>
  <c r="I8" i="1"/>
  <c r="F7" i="1"/>
  <c r="P5" i="1"/>
  <c r="D6" i="1"/>
  <c r="B6" i="1" l="1"/>
  <c r="C6" i="1"/>
  <c r="T7" i="1"/>
  <c r="AA9" i="1"/>
  <c r="X8" i="1"/>
  <c r="L9" i="1"/>
  <c r="H8" i="1"/>
  <c r="R6" i="1"/>
  <c r="Q6" i="1" l="1"/>
  <c r="P6" i="1" s="1"/>
  <c r="B7" i="1" s="1"/>
  <c r="E7" i="1"/>
  <c r="W8" i="1"/>
  <c r="K9" i="1"/>
  <c r="Z9" i="1"/>
  <c r="N10" i="1"/>
  <c r="AB10" i="1" s="1"/>
  <c r="S7" i="1"/>
  <c r="G8" i="1"/>
  <c r="D7" i="1"/>
  <c r="C7" i="1"/>
  <c r="R7" i="1" l="1"/>
  <c r="Y9" i="1"/>
  <c r="M10" i="1"/>
  <c r="L10" i="1"/>
  <c r="V8" i="1"/>
  <c r="J9" i="1"/>
  <c r="F8" i="1"/>
  <c r="U8" i="1" l="1"/>
  <c r="I9" i="1"/>
  <c r="AA10" i="1"/>
  <c r="X9" i="1"/>
  <c r="Q7" i="1"/>
  <c r="E8" i="1"/>
  <c r="P7" i="1" l="1"/>
  <c r="D8" i="1"/>
  <c r="W9" i="1"/>
  <c r="K10" i="1"/>
  <c r="Z10" i="1"/>
  <c r="N11" i="1"/>
  <c r="AB11" i="1" s="1"/>
  <c r="J10" i="1"/>
  <c r="T8" i="1"/>
  <c r="H9" i="1"/>
  <c r="S8" i="1" l="1"/>
  <c r="G9" i="1"/>
  <c r="Y10" i="1"/>
  <c r="X10" i="1" s="1"/>
  <c r="M11" i="1"/>
  <c r="L11" i="1"/>
  <c r="V9" i="1"/>
  <c r="B8" i="1"/>
  <c r="C8" i="1"/>
  <c r="U9" i="1" l="1"/>
  <c r="I10" i="1"/>
  <c r="AA11" i="1"/>
  <c r="W10" i="1"/>
  <c r="K11" i="1"/>
  <c r="H10" i="1"/>
  <c r="R8" i="1"/>
  <c r="F9" i="1"/>
  <c r="Q8" i="1" l="1"/>
  <c r="E9" i="1"/>
  <c r="V10" i="1"/>
  <c r="Z11" i="1"/>
  <c r="N12" i="1"/>
  <c r="AB12" i="1" s="1"/>
  <c r="J11" i="1"/>
  <c r="T9" i="1"/>
  <c r="S9" i="1" l="1"/>
  <c r="G10" i="1"/>
  <c r="Y11" i="1"/>
  <c r="M12" i="1"/>
  <c r="U10" i="1"/>
  <c r="I11" i="1"/>
  <c r="F10" i="1"/>
  <c r="P8" i="1"/>
  <c r="D9" i="1"/>
  <c r="B9" i="1" l="1"/>
  <c r="C9" i="1"/>
  <c r="T10" i="1"/>
  <c r="AA12" i="1"/>
  <c r="X11" i="1"/>
  <c r="L12" i="1"/>
  <c r="H11" i="1"/>
  <c r="R9" i="1"/>
  <c r="Q9" i="1" l="1"/>
  <c r="P9" i="1" s="1"/>
  <c r="B10" i="1" s="1"/>
  <c r="E10" i="1"/>
  <c r="W11" i="1"/>
  <c r="K12" i="1"/>
  <c r="Z12" i="1"/>
  <c r="N13" i="1"/>
  <c r="AB13" i="1" s="1"/>
  <c r="S10" i="1"/>
  <c r="G11" i="1"/>
  <c r="D10" i="1"/>
  <c r="C10" i="1"/>
  <c r="R10" i="1" l="1"/>
  <c r="Y12" i="1"/>
  <c r="M13" i="1"/>
  <c r="L13" i="1"/>
  <c r="V11" i="1"/>
  <c r="J12" i="1"/>
  <c r="F11" i="1"/>
  <c r="U11" i="1" l="1"/>
  <c r="I12" i="1"/>
  <c r="AA13" i="1"/>
  <c r="X12" i="1"/>
  <c r="Q10" i="1"/>
  <c r="E11" i="1"/>
  <c r="P10" i="1" l="1"/>
  <c r="D11" i="1"/>
  <c r="W12" i="1"/>
  <c r="K13" i="1"/>
  <c r="Z13" i="1"/>
  <c r="N14" i="1"/>
  <c r="AB14" i="1" s="1"/>
  <c r="J13" i="1"/>
  <c r="T11" i="1"/>
  <c r="H12" i="1"/>
  <c r="S11" i="1" l="1"/>
  <c r="G12" i="1"/>
  <c r="Y13" i="1"/>
  <c r="X13" i="1" s="1"/>
  <c r="M14" i="1"/>
  <c r="AA14" i="1" s="1"/>
  <c r="L14" i="1"/>
  <c r="V12" i="1"/>
  <c r="B11" i="1"/>
  <c r="C11" i="1"/>
  <c r="U12" i="1" l="1"/>
  <c r="I13" i="1"/>
  <c r="Z14" i="1"/>
  <c r="W13" i="1"/>
  <c r="K14" i="1"/>
  <c r="H13" i="1"/>
  <c r="R11" i="1"/>
  <c r="F12" i="1"/>
  <c r="Q11" i="1" l="1"/>
  <c r="E12" i="1"/>
  <c r="V13" i="1"/>
  <c r="Y14" i="1"/>
  <c r="J14" i="1"/>
  <c r="T12" i="1"/>
  <c r="S12" i="1" l="1"/>
  <c r="G13" i="1"/>
  <c r="X14" i="1"/>
  <c r="U13" i="1"/>
  <c r="I14" i="1"/>
  <c r="F13" i="1"/>
  <c r="P11" i="1"/>
  <c r="D12" i="1"/>
  <c r="B12" i="1" l="1"/>
  <c r="C12" i="1"/>
  <c r="T13" i="1"/>
  <c r="W14" i="1"/>
  <c r="H14" i="1"/>
  <c r="R12" i="1"/>
  <c r="Q12" i="1" l="1"/>
  <c r="P12" i="1" s="1"/>
  <c r="B13" i="1" s="1"/>
  <c r="E13" i="1"/>
  <c r="V14" i="1"/>
  <c r="S13" i="1"/>
  <c r="G14" i="1"/>
  <c r="D13" i="1"/>
  <c r="C13" i="1"/>
  <c r="R13" i="1" l="1"/>
  <c r="U14" i="1"/>
  <c r="F14" i="1"/>
  <c r="T14" i="1" l="1"/>
  <c r="Q13" i="1"/>
  <c r="E14" i="1"/>
  <c r="P13" i="1" l="1"/>
  <c r="D14" i="1"/>
  <c r="S14" i="1"/>
  <c r="R14" i="1" s="1"/>
  <c r="B14" i="1" l="1"/>
  <c r="C14" i="1"/>
  <c r="Q14" i="1" s="1"/>
  <c r="P14" i="1" s="1"/>
  <c r="AD13" i="1"/>
  <c r="AD12" i="1"/>
  <c r="AD11" i="1"/>
  <c r="AD10" i="1"/>
  <c r="AD9" i="1"/>
  <c r="AD8" i="1"/>
  <c r="AD7" i="1"/>
  <c r="AD6" i="1"/>
  <c r="AD5" i="1"/>
  <c r="AD4" i="1"/>
  <c r="AE4" i="1"/>
  <c r="A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tc={EB074891-20EA-4845-B41F-2F3AF5A2AEE1}</author>
    <author>tc={1C3ED8A8-5364-467C-A158-99D344FC4258}</author>
    <author>tc={4B00DC60-48B7-451E-9C16-9891036096A6}</author>
    <author>tc={4A6C362A-CB00-4C1D-95AB-6775A833F733}</author>
    <author>tc={51AF0829-1E5B-439C-A098-93242D9E103D}</author>
    <author>tc={5B89E852-A79D-4AAB-AB84-869C5861E6FD}</author>
    <author>tc={41562476-6637-4912-BFAF-0B2FBE381F71}</author>
    <author>tc={7D597D4A-5108-4E7E-9DD1-43499B4DFCBD}</author>
    <author>tc={35B29EE8-66A7-4B36-8C1F-D083CFCF77E5}</author>
    <author>tc={2BC9E3F8-5ADF-48B2-B5B6-69694BF56AA4}</author>
    <author>tc={338CD2A4-4B2D-46D5-A270-BB0ECCEB9ABB}</author>
    <author>tc={F591F499-2513-401F-996C-9FBE048394D9}</author>
  </authors>
  <commentList>
    <comment ref="AD3" authorId="0" shapeId="0" xr:uid="{EB074891-20EA-4845-B41F-2F3AF5A2AEE1}">
      <text>
        <t>[Threaded comment]
Your version of Excel allows you to read this threaded comment; however, any edits to it will get removed if the file is opened in a newer version of Excel. Learn more: https://go.microsoft.com/fwlink/?linkid=870924
Comment:
    Cosecha en el período t (miles de m3)</t>
      </text>
    </comment>
    <comment ref="AE3" authorId="1" shapeId="0" xr:uid="{1C3ED8A8-5364-467C-A158-99D344FC4258}">
      <text>
        <t>[Threaded comment]
Your version of Excel allows you to read this threaded comment; however, any edits to it will get removed if the file is opened in a newer version of Excel. Learn more: https://go.microsoft.com/fwlink/?linkid=870924
Comment:
    Ingreso Neto en el período t (en miles de $)</t>
      </text>
    </comment>
    <comment ref="AF3" authorId="2" shapeId="0" xr:uid="{4B00DC60-48B7-451E-9C16-9891036096A6}">
      <text>
        <t>[Threaded comment]
Your version of Excel allows you to read this threaded comment; however, any edits to it will get removed if the file is opened in a newer version of Excel. Learn more: https://go.microsoft.com/fwlink/?linkid=870924
Comment:
    Valor Actual Neto del Ingreso Neto del período t (en miles de $)</t>
      </text>
    </comment>
    <comment ref="AG3" authorId="3" shapeId="0" xr:uid="{4A6C362A-CB00-4C1D-95AB-6775A833F733}">
      <text>
        <t>[Threaded comment]
Your version of Excel allows you to read this threaded comment; however, any edits to it will get removed if the file is opened in a newer version of Excel. Learn more: https://go.microsoft.com/fwlink/?linkid=870924
Comment:
    Almacenamiento o existencias de Carbono en el período t (en miles de t de CO_2e)</t>
      </text>
    </comment>
    <comment ref="A4" authorId="4" shapeId="0" xr:uid="{51AF0829-1E5B-439C-A098-93242D9E103D}">
      <text>
        <t>[Threaded comment]
Your version of Excel allows you to read this threaded comment; however, any edits to it will get removed if the file is opened in a newer version of Excel. Learn more: https://go.microsoft.com/fwlink/?linkid=870924
Comment:
    En el bloque B4:N4 se deben escribir las superficies de las clases de edad iniciales.</t>
      </text>
    </comment>
    <comment ref="AB4" authorId="5" shapeId="0" xr:uid="{5B89E852-A79D-4AAB-AB84-869C5861E6FD}">
      <text>
        <t>[Threaded comment]
Your version of Excel allows you to read this threaded comment; however, any edits to it will get removed if the file is opened in a newer version of Excel. Learn more: https://go.microsoft.com/fwlink/?linkid=870924
Comment:
    Analizar todas las fórmulas de la fila y luego copiarlas hasta la fila 24.</t>
      </text>
    </comment>
    <comment ref="AG4" authorId="6" shapeId="0" xr:uid="{41562476-6637-4912-BFAF-0B2FBE381F71}">
      <text>
        <t>[Threaded comment]
Your version of Excel allows you to read this threaded comment; however, any edits to it will get removed if the file is opened in a newer version of Excel. Learn more: https://go.microsoft.com/fwlink/?linkid=870924
Comment:
    El volumen se multiplica por la densidad anhidra de la madera, se lo expande por un factor para el resto de la biomasa aérea, por otro factor para la subterránea y luego se considera que la fracción de C es la mitad (Existencias de C en la biomasa según la ecuación 3.2.3 de las Directivas de BP del IPCC para LULUCF). Finalmente se lo afecta por el factor de conversión a dióxido de carbono (la razón de pesos atómicos).</t>
      </text>
    </comment>
    <comment ref="N5" authorId="7" shapeId="0" xr:uid="{7D597D4A-5108-4E7E-9DD1-43499B4DFCBD}">
      <text>
        <t>[Threaded comment]
Your version of Excel allows you to read this threaded comment; however, any edits to it will get removed if the file is opened in a newer version of Excel. Learn more: https://go.microsoft.com/fwlink/?linkid=870924
Comment:
    Analizar todas las fórmulas de la fila y luego copiarlas hasta la fila 24.</t>
      </text>
    </comment>
    <comment ref="AB15" authorId="8" shapeId="0" xr:uid="{35B29EE8-66A7-4B36-8C1F-D083CFCF77E5}">
      <text>
        <t>[Threaded comment]
Your version of Excel allows you to read this threaded comment; however, any edits to it will get removed if the file is opened in a newer version of Excel. Learn more: https://go.microsoft.com/fwlink/?linkid=870924
Comment:
    Una parte de la planilla no se debe usar más allá de la rotación elegida, fundamentalmente en el bloque de indicadores (AD4:AG14).</t>
      </text>
    </comment>
    <comment ref="AD15" authorId="9" shapeId="0" xr:uid="{2BC9E3F8-5ADF-48B2-B5B6-69694BF56AA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Valor actual del bosque manejado, incluyendo la tierra y el vuelo inicial, asumiendo que el horizonte de planificación es suficientemente largo. La suma no debe exceder el ingreso neto de la última cosecha de la conversión.</t>
      </text>
    </comment>
    <comment ref="A16" authorId="10" shapeId="0" xr:uid="{338CD2A4-4B2D-46D5-A270-BB0ECCEB9ABB}">
      <text>
        <t>[Threaded comment]
Your version of Excel allows you to read this threaded comment; however, any edits to it will get removed if the file is opened in a newer version of Excel. Learn more: https://go.microsoft.com/fwlink/?linkid=870924
Comment:
    En el bloque B16:N16 se deben escribir los volúmenes por hectárea de las clases de edad iniciales.</t>
      </text>
    </comment>
    <comment ref="AD16" authorId="11" shapeId="0" xr:uid="{F591F499-2513-401F-996C-9FBE048394D9}">
      <text>
        <t>[Threaded comment]
Your version of Excel allows you to read this threaded comment; however, any edits to it will get removed if the file is opened in a newer version of Excel. Learn more: https://go.microsoft.com/fwlink/?linkid=870924
Comment:
    Existencias o almacenamiento de C al final del horizonte de planificación. Mover la referencia al período de la última cosecha de la conversión.</t>
      </text>
    </comment>
  </commentList>
</comments>
</file>

<file path=xl/sharedStrings.xml><?xml version="1.0" encoding="utf-8"?>
<sst xmlns="http://schemas.openxmlformats.org/spreadsheetml/2006/main" count="30" uniqueCount="30">
  <si>
    <t>Simulación de las cosechas regulando por área y cortando primero los rodales de más edad (las celdas en negrita son datos y el resto son cálculos).</t>
  </si>
  <si>
    <t>Superficies en las clases de edad (ha)</t>
  </si>
  <si>
    <t>Superficies de corta en las clases de edad (ha)</t>
  </si>
  <si>
    <t>Indicadores</t>
  </si>
  <si>
    <t>Año</t>
  </si>
  <si>
    <t>P_t</t>
  </si>
  <si>
    <t>N_t</t>
  </si>
  <si>
    <t>VAN_t</t>
  </si>
  <si>
    <t>C_t</t>
  </si>
  <si>
    <t>Clase de edad</t>
  </si>
  <si>
    <r>
      <t>Precio ($/m</t>
    </r>
    <r>
      <rPr>
        <vertAlign val="superscript"/>
        <sz val="10"/>
        <color rgb="FF000000"/>
        <rFont val="Arial"/>
      </rPr>
      <t>3</t>
    </r>
    <r>
      <rPr>
        <sz val="10"/>
        <color rgb="FF000000"/>
        <rFont val="Arial"/>
      </rPr>
      <t>)</t>
    </r>
  </si>
  <si>
    <t>Rotación (años)</t>
  </si>
  <si>
    <t>VA bosque manejado (miles de $)</t>
  </si>
  <si>
    <r>
      <t>Rendimiento-0 (m</t>
    </r>
    <r>
      <rPr>
        <vertAlign val="superscript"/>
        <sz val="10"/>
        <color rgb="FF000000"/>
        <rFont val="Arial"/>
      </rPr>
      <t>3</t>
    </r>
    <r>
      <rPr>
        <sz val="10"/>
        <color rgb="FF000000"/>
        <rFont val="Arial"/>
      </rPr>
      <t>/ha)</t>
    </r>
  </si>
  <si>
    <t>Costo regeneración ($/ha)</t>
  </si>
  <si>
    <t>Gasto anual a&amp;i ($/ha)</t>
  </si>
  <si>
    <t>Crecimiento anual volumen</t>
  </si>
  <si>
    <t>Carbono secuestrado (miles de t de CO_2e)</t>
  </si>
  <si>
    <r>
      <t>Rendimiento-5 (m</t>
    </r>
    <r>
      <rPr>
        <vertAlign val="superscript"/>
        <sz val="10"/>
        <color rgb="FF000000"/>
        <rFont val="Arial"/>
      </rPr>
      <t>3</t>
    </r>
    <r>
      <rPr>
        <sz val="10"/>
        <color rgb="FF000000"/>
        <rFont val="Arial"/>
      </rPr>
      <t>/ha)</t>
    </r>
  </si>
  <si>
    <t>Tasa de interés anual</t>
  </si>
  <si>
    <t>Densidad anhidra de la madera</t>
  </si>
  <si>
    <t>Superficie de corta periódica (ha)</t>
  </si>
  <si>
    <r>
      <t>Rendimiento-10 (m</t>
    </r>
    <r>
      <rPr>
        <vertAlign val="superscript"/>
        <sz val="10"/>
        <color rgb="FF000000"/>
        <rFont val="Arial"/>
      </rPr>
      <t>3</t>
    </r>
    <r>
      <rPr>
        <sz val="10"/>
        <color rgb="FF000000"/>
        <rFont val="Arial"/>
      </rPr>
      <t>/ha)</t>
    </r>
  </si>
  <si>
    <r>
      <t>Rendimiento-15 (m</t>
    </r>
    <r>
      <rPr>
        <vertAlign val="superscript"/>
        <sz val="10"/>
        <color rgb="FF000000"/>
        <rFont val="Arial"/>
      </rPr>
      <t>3</t>
    </r>
    <r>
      <rPr>
        <sz val="10"/>
        <color rgb="FF000000"/>
        <rFont val="Arial"/>
      </rPr>
      <t>/ha)</t>
    </r>
  </si>
  <si>
    <r>
      <t>Rendimiento-20 (m</t>
    </r>
    <r>
      <rPr>
        <vertAlign val="superscript"/>
        <sz val="10"/>
        <color rgb="FF000000"/>
        <rFont val="Arial"/>
      </rPr>
      <t>3</t>
    </r>
    <r>
      <rPr>
        <sz val="10"/>
        <color rgb="FF000000"/>
        <rFont val="Arial"/>
      </rPr>
      <t>/ha)</t>
    </r>
  </si>
  <si>
    <r>
      <t>Rendimiento-25 (m</t>
    </r>
    <r>
      <rPr>
        <vertAlign val="superscript"/>
        <sz val="10"/>
        <color rgb="FF000000"/>
        <rFont val="Arial"/>
      </rPr>
      <t>3</t>
    </r>
    <r>
      <rPr>
        <sz val="10"/>
        <color rgb="FF000000"/>
        <rFont val="Arial"/>
      </rPr>
      <t>/ha)</t>
    </r>
  </si>
  <si>
    <r>
      <t>Rendimiento-30 (m</t>
    </r>
    <r>
      <rPr>
        <vertAlign val="superscript"/>
        <sz val="10"/>
        <color rgb="FF000000"/>
        <rFont val="Arial"/>
      </rPr>
      <t>3</t>
    </r>
    <r>
      <rPr>
        <sz val="10"/>
        <color rgb="FF000000"/>
        <rFont val="Arial"/>
      </rPr>
      <t>/ha)</t>
    </r>
  </si>
  <si>
    <r>
      <t>Rendimiento-35 (m</t>
    </r>
    <r>
      <rPr>
        <vertAlign val="superscript"/>
        <sz val="10"/>
        <color rgb="FF000000"/>
        <rFont val="Arial"/>
      </rPr>
      <t>3</t>
    </r>
    <r>
      <rPr>
        <sz val="10"/>
        <color rgb="FF000000"/>
        <rFont val="Arial"/>
      </rPr>
      <t>/ha)</t>
    </r>
  </si>
  <si>
    <r>
      <t>Rendimiento-40 (m</t>
    </r>
    <r>
      <rPr>
        <vertAlign val="superscript"/>
        <sz val="10"/>
        <color rgb="FF000000"/>
        <rFont val="Arial"/>
      </rPr>
      <t>3</t>
    </r>
    <r>
      <rPr>
        <sz val="10"/>
        <color rgb="FF000000"/>
        <rFont val="Arial"/>
      </rPr>
      <t>/ha)</t>
    </r>
  </si>
  <si>
    <r>
      <t>Rendimiento-45 (m</t>
    </r>
    <r>
      <rPr>
        <vertAlign val="superscript"/>
        <sz val="10"/>
        <color rgb="FF000000"/>
        <rFont val="Arial"/>
      </rPr>
      <t>3</t>
    </r>
    <r>
      <rPr>
        <sz val="10"/>
        <color rgb="FF000000"/>
        <rFont val="Arial"/>
      </rPr>
      <t>/ha)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</si>
</sst>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vertAlign val="superscript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hair">
        <color rgb="FF3A3935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1" fontId="1" fillId="0" borderId="0" xfId="0" applyNumberFormat="1" applyFont="1"/>
    <xf numFmtId="0" fontId="2" fillId="0" borderId="0" xfId="0" applyFont="1"/>
    <xf numFmtId="1" fontId="2" fillId="3" borderId="0" xfId="0" applyNumberFormat="1" applyFont="1" applyFill="1"/>
    <xf numFmtId="164" fontId="2" fillId="3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0" fontId="2" fillId="2" borderId="0" xfId="0" applyFont="1" applyFill="1" applyAlignment="1">
      <alignment horizontal="right"/>
    </xf>
    <xf numFmtId="1" fontId="1" fillId="2" borderId="0" xfId="0" applyNumberFormat="1" applyFont="1" applyFill="1"/>
    <xf numFmtId="2" fontId="1" fillId="2" borderId="0" xfId="0" applyNumberFormat="1" applyFont="1" applyFill="1"/>
    <xf numFmtId="16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A39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ypf" id="{242D1EFB-3FC0-4BFF-ABB4-4BAA2F61E4D2}" userId="ypf" providerId="None"/>
  <person displayName="Pablo Yapura" id="{F339F669-20B9-437E-B6B0-27BBF8E95328}" userId="S::ypf@agro.unlp.edu.ar::e72d5cd0-dc7d-4463-a82c-279e94130a9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D3" personId="{242D1EFB-3FC0-4BFF-ABB4-4BAA2F61E4D2}" id="{EB074891-20EA-4845-B41F-2F3AF5A2AEE1}">
    <text>Cosecha en el período t (miles de m3)</text>
  </threadedComment>
  <threadedComment ref="AE3" personId="{242D1EFB-3FC0-4BFF-ABB4-4BAA2F61E4D2}" id="{1C3ED8A8-5364-467C-A158-99D344FC4258}">
    <text>Ingreso Neto en el período t (en miles de $)</text>
  </threadedComment>
  <threadedComment ref="AF3" personId="{242D1EFB-3FC0-4BFF-ABB4-4BAA2F61E4D2}" id="{4B00DC60-48B7-451E-9C16-9891036096A6}">
    <text>Valor Actual Neto del Ingreso Neto del período t (en miles de $)</text>
  </threadedComment>
  <threadedComment ref="AG3" personId="{242D1EFB-3FC0-4BFF-ABB4-4BAA2F61E4D2}" id="{4A6C362A-CB00-4C1D-95AB-6775A833F733}">
    <text>Almacenamiento o existencias de Carbono en el período t (en miles de t de CO_2e)</text>
  </threadedComment>
  <threadedComment ref="A4" personId="{242D1EFB-3FC0-4BFF-ABB4-4BAA2F61E4D2}" id="{51AF0829-1E5B-439C-A098-93242D9E103D}">
    <text>En el bloque B4:N4 se deben escribir las superficies de las clases de edad iniciales.</text>
  </threadedComment>
  <threadedComment ref="AB4" personId="{242D1EFB-3FC0-4BFF-ABB4-4BAA2F61E4D2}" id="{5B89E852-A79D-4AAB-AB84-869C5861E6FD}">
    <text>Analizar todas las fórmulas de la fila y luego copiarlas hasta la fila 24.</text>
  </threadedComment>
  <threadedComment ref="AG4" personId="{242D1EFB-3FC0-4BFF-ABB4-4BAA2F61E4D2}" id="{41562476-6637-4912-BFAF-0B2FBE381F71}">
    <text>El volumen se multiplica por la densidad anhidra de la madera, se lo expande por un factor para el resto de la biomasa aérea, por otro factor para la subterránea y luego se considera que la fracción de C es la mitad (Existencias de C en la biomasa según la ecuación 3.2.3 de las Directivas de BP del IPCC para LULUCF). Finalmente se lo afecta por el factor de conversión a dióxido de carbono (la razón de pesos atómicos).</text>
  </threadedComment>
  <threadedComment ref="N5" personId="{242D1EFB-3FC0-4BFF-ABB4-4BAA2F61E4D2}" id="{7D597D4A-5108-4E7E-9DD1-43499B4DFCBD}">
    <text>Analizar todas las fórmulas de la fila y luego copiarlas hasta la fila 24.</text>
  </threadedComment>
  <threadedComment ref="AB15" dT="2023-09-11T14:54:17.19" personId="{F339F669-20B9-437E-B6B0-27BBF8E95328}" id="{35B29EE8-66A7-4B36-8C1F-D083CFCF77E5}">
    <text>Una parte de la planilla no se debe usar más allá de la rotación elegida, fundamentalmente en el bloque de indicadores (AD4:AG14).</text>
  </threadedComment>
  <threadedComment ref="AD15" personId="{242D1EFB-3FC0-4BFF-ABB4-4BAA2F61E4D2}" id="{2BC9E3F8-5ADF-48B2-B5B6-69694BF56AA4}">
    <text>Valor actual del bosque manejado, incluyendo la tierra y el vuelo inicial, asumiendo que el horizonte de planificación es suficientemente largo. La suma no debe exceder el ingreso neto de la última cosecha de la conversión.</text>
  </threadedComment>
  <threadedComment ref="A16" personId="{242D1EFB-3FC0-4BFF-ABB4-4BAA2F61E4D2}" id="{338CD2A4-4B2D-46D5-A270-BB0ECCEB9ABB}">
    <text>En el bloque B16:N16 se deben escribir los volúmenes por hectárea de las clases de edad iniciales.</text>
  </threadedComment>
  <threadedComment ref="AD16" personId="{242D1EFB-3FC0-4BFF-ABB4-4BAA2F61E4D2}" id="{F591F499-2513-401F-996C-9FBE048394D9}">
    <text>Existencias o almacenamiento de C al final del horizonte de planificación. Mover la referencia al período de la última cosecha de la conversión.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8"/>
  <sheetViews>
    <sheetView tabSelected="1" topLeftCell="K1" zoomScaleNormal="100" workbookViewId="0">
      <selection activeCell="AG4" sqref="AG4"/>
    </sheetView>
  </sheetViews>
  <sheetFormatPr defaultColWidth="10.625" defaultRowHeight="13.9"/>
  <cols>
    <col min="1" max="1" width="18.625" customWidth="1"/>
    <col min="2" max="14" width="5.5" customWidth="1"/>
    <col min="15" max="15" width="2.375" customWidth="1"/>
    <col min="16" max="28" width="5.5" customWidth="1"/>
    <col min="29" max="29" width="2.375" customWidth="1"/>
    <col min="30" max="33" width="7" customWidth="1"/>
    <col min="1015" max="1024" width="8.875" customWidth="1"/>
  </cols>
  <sheetData>
    <row r="1" spans="1:33" ht="12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2.75" customHeight="1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 t="s">
        <v>2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 t="s">
        <v>3</v>
      </c>
      <c r="AE2" s="2"/>
      <c r="AF2" s="2"/>
      <c r="AG2" s="2"/>
    </row>
    <row r="3" spans="1:33" ht="12.75" customHeight="1">
      <c r="A3" s="3" t="s">
        <v>4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2">
        <v>13</v>
      </c>
      <c r="O3" s="2"/>
      <c r="P3" s="2">
        <v>1</v>
      </c>
      <c r="Q3" s="2">
        <v>2</v>
      </c>
      <c r="R3" s="2">
        <v>3</v>
      </c>
      <c r="S3" s="2">
        <v>4</v>
      </c>
      <c r="T3" s="2">
        <v>5</v>
      </c>
      <c r="U3" s="2">
        <v>6</v>
      </c>
      <c r="V3" s="2">
        <v>7</v>
      </c>
      <c r="W3" s="2">
        <v>8</v>
      </c>
      <c r="X3" s="2">
        <v>9</v>
      </c>
      <c r="Y3" s="2">
        <v>10</v>
      </c>
      <c r="Z3" s="2">
        <v>11</v>
      </c>
      <c r="AA3" s="2">
        <v>12</v>
      </c>
      <c r="AB3" s="2">
        <v>13</v>
      </c>
      <c r="AC3" s="2"/>
      <c r="AD3" s="2" t="s">
        <v>5</v>
      </c>
      <c r="AE3" s="2" t="s">
        <v>6</v>
      </c>
      <c r="AF3" s="2" t="s">
        <v>7</v>
      </c>
      <c r="AG3" s="2" t="s">
        <v>8</v>
      </c>
    </row>
    <row r="4" spans="1:33" ht="12.75" customHeight="1">
      <c r="A4" s="2">
        <v>0</v>
      </c>
      <c r="B4" s="4">
        <v>0</v>
      </c>
      <c r="C4" s="4">
        <v>0</v>
      </c>
      <c r="D4" s="4">
        <v>92.74</v>
      </c>
      <c r="E4" s="4">
        <v>128.35</v>
      </c>
      <c r="F4" s="4">
        <v>38.1</v>
      </c>
      <c r="G4" s="4">
        <v>18.510000000000002</v>
      </c>
      <c r="H4" s="4">
        <v>86.42</v>
      </c>
      <c r="I4" s="4">
        <v>8.3000000000000007</v>
      </c>
      <c r="J4" s="4">
        <v>0</v>
      </c>
      <c r="K4" s="4">
        <v>15.9</v>
      </c>
      <c r="L4" s="4">
        <v>12.8</v>
      </c>
      <c r="M4" s="4">
        <v>43.08</v>
      </c>
      <c r="N4" s="4">
        <v>5.8</v>
      </c>
      <c r="O4" s="5"/>
      <c r="P4" s="6">
        <f>MIN(B4,$AB$17-SUM(Q4:$AB4))</f>
        <v>0</v>
      </c>
      <c r="Q4" s="6">
        <f>MIN(C4,$AB$17-SUM(R4:$AB4))</f>
        <v>0</v>
      </c>
      <c r="R4" s="6">
        <f>MIN(D4,$AB$17-SUM(S4:$AB4))</f>
        <v>0</v>
      </c>
      <c r="S4" s="6">
        <f>MIN(E4,$AB$17-SUM(T4:$AB4))</f>
        <v>0</v>
      </c>
      <c r="T4" s="6">
        <f>MIN(F4,$AB$17-SUM(U4:$AB4))</f>
        <v>0</v>
      </c>
      <c r="U4" s="6">
        <f>MIN(G4,$AB$17-SUM(V4:$AB4))</f>
        <v>0</v>
      </c>
      <c r="V4" s="6">
        <f>MIN(H4,$AB$17-SUM(W4:$AB4))</f>
        <v>0</v>
      </c>
      <c r="W4" s="6">
        <f>MIN(I4,$AB$17-SUM(X4:$AB4))</f>
        <v>0</v>
      </c>
      <c r="X4" s="6">
        <f>MIN(J4,$AB$17-SUM(Y4:$AB4))</f>
        <v>0</v>
      </c>
      <c r="Y4" s="6">
        <f>MIN(K4,$AB$17-SUM(Z4:$AB4))</f>
        <v>2.6057142857142992</v>
      </c>
      <c r="Z4" s="6">
        <f>MIN(L4,$AB$17-SUM(AA4:$AB4))</f>
        <v>12.8</v>
      </c>
      <c r="AA4" s="6">
        <f>MIN(M4,$AB$17-SUM(AB4:$AB4))</f>
        <v>43.08</v>
      </c>
      <c r="AB4" s="6">
        <f>MIN(N4,$AB$17)</f>
        <v>5.8</v>
      </c>
      <c r="AC4" s="5"/>
      <c r="AD4" s="6">
        <f>SUMPRODUCT(P4:AB4,B16:N16)/1000</f>
        <v>38.463057714285725</v>
      </c>
      <c r="AE4" s="6">
        <f>(AD4*1000*$R$15-SUM(P4:AB4)*$S$16-SUM($B$4:$N$4)*$W$16)/1000</f>
        <v>0</v>
      </c>
      <c r="AF4" s="6">
        <f>AE4/(1+$R$17)^A4</f>
        <v>0</v>
      </c>
      <c r="AG4" s="7">
        <f>($W$17*(1+0.3)*(1+0.25)*0.5*(44/12))*SUMPRODUCT(B4:N4,B16:N16)/1000</f>
        <v>204.71031437999997</v>
      </c>
    </row>
    <row r="5" spans="1:33" ht="12.75" customHeight="1">
      <c r="A5" s="8">
        <f>A4+5</f>
        <v>5</v>
      </c>
      <c r="B5" s="6">
        <f>SUM(P4:AB4)</f>
        <v>64.285714285714292</v>
      </c>
      <c r="C5" s="6">
        <f>B4-P4</f>
        <v>0</v>
      </c>
      <c r="D5" s="6">
        <f>C4-Q4</f>
        <v>0</v>
      </c>
      <c r="E5" s="6">
        <f>D4-R4</f>
        <v>92.74</v>
      </c>
      <c r="F5" s="6">
        <f>E4-S4</f>
        <v>128.35</v>
      </c>
      <c r="G5" s="6">
        <f>F4-T4</f>
        <v>38.1</v>
      </c>
      <c r="H5" s="6">
        <f>G4-U4</f>
        <v>18.510000000000002</v>
      </c>
      <c r="I5" s="6">
        <f>H4-V4</f>
        <v>86.42</v>
      </c>
      <c r="J5" s="6">
        <f>I4-W4</f>
        <v>8.3000000000000007</v>
      </c>
      <c r="K5" s="6">
        <f>J4-X4</f>
        <v>0</v>
      </c>
      <c r="L5" s="6">
        <f>K4-Y4</f>
        <v>13.294285714285701</v>
      </c>
      <c r="M5" s="6">
        <f>L4-Z4</f>
        <v>0</v>
      </c>
      <c r="N5" s="6">
        <f>M4-AA4+N4-AB4</f>
        <v>0</v>
      </c>
      <c r="O5" s="5"/>
      <c r="P5" s="6">
        <f>MIN(B5,$AB$17-SUM(Q5:$AB5))</f>
        <v>0</v>
      </c>
      <c r="Q5" s="6">
        <f>MIN(C5,$AB$17-SUM(R5:$AB5))</f>
        <v>0</v>
      </c>
      <c r="R5" s="6">
        <f>MIN(D5,$AB$17-SUM(S5:$AB5))</f>
        <v>0</v>
      </c>
      <c r="S5" s="6">
        <f>MIN(E5,$AB$17-SUM(T5:$AB5))</f>
        <v>0</v>
      </c>
      <c r="T5" s="6">
        <f>MIN(F5,$AB$17-SUM(U5:$AB5))</f>
        <v>0</v>
      </c>
      <c r="U5" s="6">
        <f>MIN(G5,$AB$17-SUM(V5:$AB5))</f>
        <v>0</v>
      </c>
      <c r="V5" s="6">
        <f>MIN(H5,$AB$17-SUM(W5:$AB5))</f>
        <v>0</v>
      </c>
      <c r="W5" s="6">
        <f>MIN(I5,$AB$17-SUM(X5:$AB5))</f>
        <v>42.691428571428588</v>
      </c>
      <c r="X5" s="6">
        <f>MIN(J5,$AB$17-SUM(Y5:$AB5))</f>
        <v>8.3000000000000007</v>
      </c>
      <c r="Y5" s="6">
        <f>MIN(K5,$AB$17-SUM(Z5:$AB5))</f>
        <v>0</v>
      </c>
      <c r="Z5" s="6">
        <f>MIN(L5,$AB$17-SUM(AA5:$AB5))</f>
        <v>13.294285714285701</v>
      </c>
      <c r="AA5" s="6">
        <f>MIN(M5,$AB$17-SUM(AB5:$AB5))</f>
        <v>0</v>
      </c>
      <c r="AB5" s="6">
        <f>MIN(N5,$AB$17)</f>
        <v>0</v>
      </c>
      <c r="AC5" s="5"/>
      <c r="AD5" s="6">
        <f>SUMPRODUCT(P5:AB5,B17:N17)/1000</f>
        <v>34.593974196748221</v>
      </c>
      <c r="AE5" s="6"/>
      <c r="AF5" s="6"/>
      <c r="AG5" s="7"/>
    </row>
    <row r="6" spans="1:33" ht="12.75" customHeight="1">
      <c r="A6" s="8">
        <f>A5+5</f>
        <v>10</v>
      </c>
      <c r="B6" s="6">
        <f>SUM(P5:AB5)</f>
        <v>64.285714285714292</v>
      </c>
      <c r="C6" s="6">
        <f>B5-P5</f>
        <v>64.285714285714292</v>
      </c>
      <c r="D6" s="6">
        <f>C5-Q5</f>
        <v>0</v>
      </c>
      <c r="E6" s="6">
        <f>D5-R5</f>
        <v>0</v>
      </c>
      <c r="F6" s="6">
        <f>E5-S5</f>
        <v>92.74</v>
      </c>
      <c r="G6" s="6">
        <f>F5-T5</f>
        <v>128.35</v>
      </c>
      <c r="H6" s="6">
        <f>G5-U5</f>
        <v>38.1</v>
      </c>
      <c r="I6" s="6">
        <f>H5-V5</f>
        <v>18.510000000000002</v>
      </c>
      <c r="J6" s="6">
        <f>I5-W5</f>
        <v>43.728571428571414</v>
      </c>
      <c r="K6" s="6">
        <f>J5-X5</f>
        <v>0</v>
      </c>
      <c r="L6" s="6">
        <f>K5-Y5</f>
        <v>0</v>
      </c>
      <c r="M6" s="6">
        <f>L5-Z5</f>
        <v>0</v>
      </c>
      <c r="N6" s="6">
        <f>M5-AA5+N5-AB5</f>
        <v>0</v>
      </c>
      <c r="O6" s="5"/>
      <c r="P6" s="6">
        <f>MIN(B6,$AB$17-SUM(Q6:$AB6))</f>
        <v>0</v>
      </c>
      <c r="Q6" s="6">
        <f>MIN(C6,$AB$17-SUM(R6:$AB6))</f>
        <v>0</v>
      </c>
      <c r="R6" s="6">
        <f>MIN(D6,$AB$17-SUM(S6:$AB6))</f>
        <v>0</v>
      </c>
      <c r="S6" s="6">
        <f>MIN(E6,$AB$17-SUM(T6:$AB6))</f>
        <v>0</v>
      </c>
      <c r="T6" s="6">
        <f>MIN(F6,$AB$17-SUM(U6:$AB6))</f>
        <v>0</v>
      </c>
      <c r="U6" s="6">
        <f>MIN(G6,$AB$17-SUM(V6:$AB6))</f>
        <v>0</v>
      </c>
      <c r="V6" s="6">
        <f>MIN(H6,$AB$17-SUM(W6:$AB6))</f>
        <v>2.0471428571428731</v>
      </c>
      <c r="W6" s="6">
        <f>MIN(I6,$AB$17-SUM(X6:$AB6))</f>
        <v>18.510000000000002</v>
      </c>
      <c r="X6" s="6">
        <f>MIN(J6,$AB$17-SUM(Y6:$AB6))</f>
        <v>43.728571428571414</v>
      </c>
      <c r="Y6" s="6">
        <f>MIN(K6,$AB$17-SUM(Z6:$AB6))</f>
        <v>0</v>
      </c>
      <c r="Z6" s="6">
        <f>MIN(L6,$AB$17-SUM(AA6:$AB6))</f>
        <v>0</v>
      </c>
      <c r="AA6" s="6">
        <f>MIN(M6,$AB$17-SUM(AB6:$AB6))</f>
        <v>0</v>
      </c>
      <c r="AB6" s="6">
        <f>MIN(N6,$AB$17)</f>
        <v>0</v>
      </c>
      <c r="AC6" s="5"/>
      <c r="AD6" s="6">
        <f>SUMPRODUCT(P6:AB6,B18:N18)/1000</f>
        <v>38.57692507693541</v>
      </c>
      <c r="AE6" s="6"/>
      <c r="AF6" s="6"/>
      <c r="AG6" s="7"/>
    </row>
    <row r="7" spans="1:33" ht="12.75" customHeight="1">
      <c r="A7" s="8">
        <f>A6+5</f>
        <v>15</v>
      </c>
      <c r="B7" s="6">
        <f>SUM(P6:AB6)</f>
        <v>64.285714285714292</v>
      </c>
      <c r="C7" s="6">
        <f>B6-P6</f>
        <v>64.285714285714292</v>
      </c>
      <c r="D7" s="6">
        <f>C6-Q6</f>
        <v>64.285714285714292</v>
      </c>
      <c r="E7" s="6">
        <f>D6-R6</f>
        <v>0</v>
      </c>
      <c r="F7" s="6">
        <f>E6-S6</f>
        <v>0</v>
      </c>
      <c r="G7" s="6">
        <f>F6-T6</f>
        <v>92.74</v>
      </c>
      <c r="H7" s="6">
        <f>G6-U6</f>
        <v>128.35</v>
      </c>
      <c r="I7" s="6">
        <f>H6-V6</f>
        <v>36.052857142857128</v>
      </c>
      <c r="J7" s="6">
        <f>I6-W6</f>
        <v>0</v>
      </c>
      <c r="K7" s="6">
        <f>J6-X6</f>
        <v>0</v>
      </c>
      <c r="L7" s="6">
        <f>K6-Y6</f>
        <v>0</v>
      </c>
      <c r="M7" s="6">
        <f>L6-Z6</f>
        <v>0</v>
      </c>
      <c r="N7" s="6">
        <f>M6-AA6+N6-AB6</f>
        <v>0</v>
      </c>
      <c r="O7" s="5"/>
      <c r="P7" s="6">
        <f>MIN(B7,$AB$17-SUM(Q7:$AB7))</f>
        <v>0</v>
      </c>
      <c r="Q7" s="6">
        <f>MIN(C7,$AB$17-SUM(R7:$AB7))</f>
        <v>0</v>
      </c>
      <c r="R7" s="6">
        <f>MIN(D7,$AB$17-SUM(S7:$AB7))</f>
        <v>0</v>
      </c>
      <c r="S7" s="6">
        <f>MIN(E7,$AB$17-SUM(T7:$AB7))</f>
        <v>0</v>
      </c>
      <c r="T7" s="6">
        <f>MIN(F7,$AB$17-SUM(U7:$AB7))</f>
        <v>0</v>
      </c>
      <c r="U7" s="6">
        <f>MIN(G7,$AB$17-SUM(V7:$AB7))</f>
        <v>0</v>
      </c>
      <c r="V7" s="6">
        <f>MIN(H7,$AB$17-SUM(W7:$AB7))</f>
        <v>28.232857142857164</v>
      </c>
      <c r="W7" s="6">
        <f>MIN(I7,$AB$17-SUM(X7:$AB7))</f>
        <v>36.052857142857128</v>
      </c>
      <c r="X7" s="6">
        <f>MIN(J7,$AB$17-SUM(Y7:$AB7))</f>
        <v>0</v>
      </c>
      <c r="Y7" s="6">
        <f>MIN(K7,$AB$17-SUM(Z7:$AB7))</f>
        <v>0</v>
      </c>
      <c r="Z7" s="6">
        <f>MIN(L7,$AB$17-SUM(AA7:$AB7))</f>
        <v>0</v>
      </c>
      <c r="AA7" s="6">
        <f>MIN(M7,$AB$17-SUM(AB7:$AB7))</f>
        <v>0</v>
      </c>
      <c r="AB7" s="6">
        <f>MIN(N7,$AB$17)</f>
        <v>0</v>
      </c>
      <c r="AC7" s="5"/>
      <c r="AD7" s="6">
        <f>SUMPRODUCT(P7:AB7,B19:N19)/1000</f>
        <v>23.836355536673697</v>
      </c>
      <c r="AE7" s="6"/>
      <c r="AF7" s="6"/>
      <c r="AG7" s="7"/>
    </row>
    <row r="8" spans="1:33" ht="12.75" customHeight="1">
      <c r="A8" s="8">
        <f>A7+5</f>
        <v>20</v>
      </c>
      <c r="B8" s="6">
        <f>SUM(P7:AB7)</f>
        <v>64.285714285714292</v>
      </c>
      <c r="C8" s="6">
        <f>B7-P7</f>
        <v>64.285714285714292</v>
      </c>
      <c r="D8" s="6">
        <f>C7-Q7</f>
        <v>64.285714285714292</v>
      </c>
      <c r="E8" s="6">
        <f>D7-R7</f>
        <v>64.285714285714292</v>
      </c>
      <c r="F8" s="6">
        <f>E7-S7</f>
        <v>0</v>
      </c>
      <c r="G8" s="6">
        <f>F7-T7</f>
        <v>0</v>
      </c>
      <c r="H8" s="6">
        <f>G7-U7</f>
        <v>92.74</v>
      </c>
      <c r="I8" s="6">
        <f>H7-V7</f>
        <v>100.11714285714282</v>
      </c>
      <c r="J8" s="6">
        <f>I7-W7</f>
        <v>0</v>
      </c>
      <c r="K8" s="6">
        <f>J7-X7</f>
        <v>0</v>
      </c>
      <c r="L8" s="6">
        <f>K7-Y7</f>
        <v>0</v>
      </c>
      <c r="M8" s="6">
        <f>L7-Z7</f>
        <v>0</v>
      </c>
      <c r="N8" s="6">
        <f>M7-AA7+N7-AB7</f>
        <v>0</v>
      </c>
      <c r="O8" s="5"/>
      <c r="P8" s="6">
        <f>MIN(B8,$AB$17-SUM(Q8:$AB8))</f>
        <v>0</v>
      </c>
      <c r="Q8" s="6">
        <f>MIN(C8,$AB$17-SUM(R8:$AB8))</f>
        <v>0</v>
      </c>
      <c r="R8" s="6">
        <f>MIN(D8,$AB$17-SUM(S8:$AB8))</f>
        <v>0</v>
      </c>
      <c r="S8" s="6">
        <f>MIN(E8,$AB$17-SUM(T8:$AB8))</f>
        <v>0</v>
      </c>
      <c r="T8" s="6">
        <f>MIN(F8,$AB$17-SUM(U8:$AB8))</f>
        <v>0</v>
      </c>
      <c r="U8" s="6">
        <f>MIN(G8,$AB$17-SUM(V8:$AB8))</f>
        <v>0</v>
      </c>
      <c r="V8" s="6">
        <f>MIN(H8,$AB$17-SUM(W8:$AB8))</f>
        <v>0</v>
      </c>
      <c r="W8" s="6">
        <f>MIN(I8,$AB$17-SUM(X8:$AB8))</f>
        <v>64.285714285714292</v>
      </c>
      <c r="X8" s="6">
        <f>MIN(J8,$AB$17-SUM(Y8:$AB8))</f>
        <v>0</v>
      </c>
      <c r="Y8" s="6">
        <f>MIN(K8,$AB$17-SUM(Z8:$AB8))</f>
        <v>0</v>
      </c>
      <c r="Z8" s="6">
        <f>MIN(L8,$AB$17-SUM(AA8:$AB8))</f>
        <v>0</v>
      </c>
      <c r="AA8" s="6">
        <f>MIN(M8,$AB$17-SUM(AB8:$AB8))</f>
        <v>0</v>
      </c>
      <c r="AB8" s="6">
        <f>MIN(N8,$AB$17)</f>
        <v>0</v>
      </c>
      <c r="AC8" s="5"/>
      <c r="AD8" s="6">
        <f>SUMPRODUCT(P8:AB8,B20:N20)/1000</f>
        <v>16.751474746078088</v>
      </c>
      <c r="AE8" s="6"/>
      <c r="AF8" s="6"/>
      <c r="AG8" s="7"/>
    </row>
    <row r="9" spans="1:33" ht="12.75" customHeight="1">
      <c r="A9" s="8">
        <f>A8+5</f>
        <v>25</v>
      </c>
      <c r="B9" s="6">
        <f>SUM(P8:AB8)</f>
        <v>64.285714285714292</v>
      </c>
      <c r="C9" s="6">
        <f>B8-P8</f>
        <v>64.285714285714292</v>
      </c>
      <c r="D9" s="6">
        <f>C8-Q8</f>
        <v>64.285714285714292</v>
      </c>
      <c r="E9" s="6">
        <f>D8-R8</f>
        <v>64.285714285714292</v>
      </c>
      <c r="F9" s="6">
        <f>E8-S8</f>
        <v>64.285714285714292</v>
      </c>
      <c r="G9" s="6">
        <f>F8-T8</f>
        <v>0</v>
      </c>
      <c r="H9" s="6">
        <f>G8-U8</f>
        <v>0</v>
      </c>
      <c r="I9" s="6">
        <f>H8-V8</f>
        <v>92.74</v>
      </c>
      <c r="J9" s="6">
        <f>I8-W8</f>
        <v>35.831428571428532</v>
      </c>
      <c r="K9" s="6">
        <f>J8-X8</f>
        <v>0</v>
      </c>
      <c r="L9" s="6">
        <f>K8-Y8</f>
        <v>0</v>
      </c>
      <c r="M9" s="6">
        <f>L8-Z8</f>
        <v>0</v>
      </c>
      <c r="N9" s="6">
        <f>M8-AA8+N8-AB8</f>
        <v>0</v>
      </c>
      <c r="O9" s="5"/>
      <c r="P9" s="6">
        <f>MIN(B9,$AB$17-SUM(Q9:$AB9))</f>
        <v>0</v>
      </c>
      <c r="Q9" s="6">
        <f>MIN(C9,$AB$17-SUM(R9:$AB9))</f>
        <v>0</v>
      </c>
      <c r="R9" s="6">
        <f>MIN(D9,$AB$17-SUM(S9:$AB9))</f>
        <v>0</v>
      </c>
      <c r="S9" s="6">
        <f>MIN(E9,$AB$17-SUM(T9:$AB9))</f>
        <v>0</v>
      </c>
      <c r="T9" s="6">
        <f>MIN(F9,$AB$17-SUM(U9:$AB9))</f>
        <v>0</v>
      </c>
      <c r="U9" s="6">
        <f>MIN(G9,$AB$17-SUM(V9:$AB9))</f>
        <v>0</v>
      </c>
      <c r="V9" s="6">
        <f>MIN(H9,$AB$17-SUM(W9:$AB9))</f>
        <v>0</v>
      </c>
      <c r="W9" s="6">
        <f>MIN(I9,$AB$17-SUM(X9:$AB9))</f>
        <v>28.45428571428576</v>
      </c>
      <c r="X9" s="6">
        <f>MIN(J9,$AB$17-SUM(Y9:$AB9))</f>
        <v>35.831428571428532</v>
      </c>
      <c r="Y9" s="6">
        <f>MIN(K9,$AB$17-SUM(Z9:$AB9))</f>
        <v>0</v>
      </c>
      <c r="Z9" s="6">
        <f>MIN(L9,$AB$17-SUM(AA9:$AB9))</f>
        <v>0</v>
      </c>
      <c r="AA9" s="6">
        <f>MIN(M9,$AB$17-SUM(AB9:$AB9))</f>
        <v>0</v>
      </c>
      <c r="AB9" s="6">
        <f>MIN(N9,$AB$17)</f>
        <v>0</v>
      </c>
      <c r="AC9" s="5"/>
      <c r="AD9" s="6">
        <f>SUMPRODUCT(P9:AB9,B21:N21)/1000</f>
        <v>20.562242162139089</v>
      </c>
      <c r="AE9" s="6"/>
      <c r="AF9" s="6"/>
      <c r="AG9" s="7"/>
    </row>
    <row r="10" spans="1:33" ht="12.75" customHeight="1">
      <c r="A10" s="8">
        <f>A9+5</f>
        <v>30</v>
      </c>
      <c r="B10" s="6">
        <f>SUM(P9:AB9)</f>
        <v>64.285714285714292</v>
      </c>
      <c r="C10" s="6">
        <f>B9-P9</f>
        <v>64.285714285714292</v>
      </c>
      <c r="D10" s="6">
        <f>C9-Q9</f>
        <v>64.285714285714292</v>
      </c>
      <c r="E10" s="6">
        <f>D9-R9</f>
        <v>64.285714285714292</v>
      </c>
      <c r="F10" s="6">
        <f>E9-S9</f>
        <v>64.285714285714292</v>
      </c>
      <c r="G10" s="6">
        <f>F9-T9</f>
        <v>64.285714285714292</v>
      </c>
      <c r="H10" s="6">
        <f>G9-U9</f>
        <v>0</v>
      </c>
      <c r="I10" s="6">
        <f>H9-V9</f>
        <v>0</v>
      </c>
      <c r="J10" s="6">
        <f>I9-W9</f>
        <v>64.285714285714235</v>
      </c>
      <c r="K10" s="6">
        <f>J9-X9</f>
        <v>0</v>
      </c>
      <c r="L10" s="6">
        <f>K9-Y9</f>
        <v>0</v>
      </c>
      <c r="M10" s="6">
        <f>L9-Z9</f>
        <v>0</v>
      </c>
      <c r="N10" s="6">
        <f>M9-AA9+N9-AB9</f>
        <v>0</v>
      </c>
      <c r="O10" s="5"/>
      <c r="P10" s="6">
        <f>MIN(B10,$AB$17-SUM(Q10:$AB10))</f>
        <v>0</v>
      </c>
      <c r="Q10" s="6">
        <f>MIN(C10,$AB$17-SUM(R10:$AB10))</f>
        <v>0</v>
      </c>
      <c r="R10" s="6">
        <f>MIN(D10,$AB$17-SUM(S10:$AB10))</f>
        <v>0</v>
      </c>
      <c r="S10" s="6">
        <f>MIN(E10,$AB$17-SUM(T10:$AB10))</f>
        <v>0</v>
      </c>
      <c r="T10" s="6">
        <f>MIN(F10,$AB$17-SUM(U10:$AB10))</f>
        <v>0</v>
      </c>
      <c r="U10" s="6">
        <f>MIN(G10,$AB$17-SUM(V10:$AB10))</f>
        <v>5.6843418860808015E-14</v>
      </c>
      <c r="V10" s="6">
        <f>MIN(H10,$AB$17-SUM(W10:$AB10))</f>
        <v>0</v>
      </c>
      <c r="W10" s="6">
        <f>MIN(I10,$AB$17-SUM(X10:$AB10))</f>
        <v>0</v>
      </c>
      <c r="X10" s="6">
        <f>MIN(J10,$AB$17-SUM(Y10:$AB10))</f>
        <v>64.285714285714235</v>
      </c>
      <c r="Y10" s="6">
        <f>MIN(K10,$AB$17-SUM(Z10:$AB10))</f>
        <v>0</v>
      </c>
      <c r="Z10" s="6">
        <f>MIN(L10,$AB$17-SUM(AA10:$AB10))</f>
        <v>0</v>
      </c>
      <c r="AA10" s="6">
        <f>MIN(M10,$AB$17-SUM(AB10:$AB10))</f>
        <v>0</v>
      </c>
      <c r="AB10" s="6">
        <f>MIN(N10,$AB$17)</f>
        <v>0</v>
      </c>
      <c r="AC10" s="5"/>
      <c r="AD10" s="6">
        <f>SUMPRODUCT(P10:AB10,B22:N22)/1000</f>
        <v>25.505411048335819</v>
      </c>
      <c r="AE10" s="6"/>
      <c r="AF10" s="6"/>
      <c r="AG10" s="7"/>
    </row>
    <row r="11" spans="1:33" ht="12.75" customHeight="1">
      <c r="A11" s="8">
        <f>A10+5</f>
        <v>35</v>
      </c>
      <c r="B11" s="6">
        <f>SUM(P10:AB10)</f>
        <v>64.285714285714292</v>
      </c>
      <c r="C11" s="6">
        <f>B10-P10</f>
        <v>64.285714285714292</v>
      </c>
      <c r="D11" s="6">
        <f>C10-Q10</f>
        <v>64.285714285714292</v>
      </c>
      <c r="E11" s="6">
        <f>D10-R10</f>
        <v>64.285714285714292</v>
      </c>
      <c r="F11" s="6">
        <f>E10-S10</f>
        <v>64.285714285714292</v>
      </c>
      <c r="G11" s="6">
        <f>F10-T10</f>
        <v>64.285714285714292</v>
      </c>
      <c r="H11" s="6">
        <f>G10-U10</f>
        <v>64.285714285714235</v>
      </c>
      <c r="I11" s="6">
        <f>H10-V10</f>
        <v>0</v>
      </c>
      <c r="J11" s="6">
        <f>I10-W10</f>
        <v>0</v>
      </c>
      <c r="K11" s="6">
        <f>J10-X10</f>
        <v>0</v>
      </c>
      <c r="L11" s="6">
        <f>K10-Y10</f>
        <v>0</v>
      </c>
      <c r="M11" s="6">
        <f>L10-Z10</f>
        <v>0</v>
      </c>
      <c r="N11" s="6">
        <f>M10-AA10+N10-AB10</f>
        <v>0</v>
      </c>
      <c r="O11" s="5"/>
      <c r="P11" s="6">
        <f>MIN(B11,$AB$17-SUM(Q11:$AB11))</f>
        <v>0</v>
      </c>
      <c r="Q11" s="6">
        <f>MIN(C11,$AB$17-SUM(R11:$AB11))</f>
        <v>0</v>
      </c>
      <c r="R11" s="6">
        <f>MIN(D11,$AB$17-SUM(S11:$AB11))</f>
        <v>0</v>
      </c>
      <c r="S11" s="6">
        <f>MIN(E11,$AB$17-SUM(T11:$AB11))</f>
        <v>0</v>
      </c>
      <c r="T11" s="6">
        <f>MIN(F11,$AB$17-SUM(U11:$AB11))</f>
        <v>0</v>
      </c>
      <c r="U11" s="6">
        <f>MIN(G11,$AB$17-SUM(V11:$AB11))</f>
        <v>5.6843418860808015E-14</v>
      </c>
      <c r="V11" s="6">
        <f>MIN(H11,$AB$17-SUM(W11:$AB11))</f>
        <v>64.285714285714235</v>
      </c>
      <c r="W11" s="6">
        <f>MIN(I11,$AB$17-SUM(X11:$AB11))</f>
        <v>0</v>
      </c>
      <c r="X11" s="6">
        <f>MIN(J11,$AB$17-SUM(Y11:$AB11))</f>
        <v>0</v>
      </c>
      <c r="Y11" s="6">
        <f>MIN(K11,$AB$17-SUM(Z11:$AB11))</f>
        <v>0</v>
      </c>
      <c r="Z11" s="6">
        <f>MIN(L11,$AB$17-SUM(AA11:$AB11))</f>
        <v>0</v>
      </c>
      <c r="AA11" s="6">
        <f>MIN(M11,$AB$17-SUM(AB11:$AB11))</f>
        <v>0</v>
      </c>
      <c r="AB11" s="6">
        <f>MIN(N11,$AB$17)</f>
        <v>0</v>
      </c>
      <c r="AC11" s="5"/>
      <c r="AD11" s="6">
        <f>SUMPRODUCT(P11:AB11,B23:N23)/1000</f>
        <v>0</v>
      </c>
      <c r="AE11" s="6"/>
      <c r="AF11" s="6"/>
      <c r="AG11" s="7"/>
    </row>
    <row r="12" spans="1:33" ht="12.75" customHeight="1">
      <c r="A12" s="8">
        <f>A11+5</f>
        <v>40</v>
      </c>
      <c r="B12" s="6">
        <f>SUM(P11:AB11)</f>
        <v>64.285714285714292</v>
      </c>
      <c r="C12" s="6">
        <f>B11-P11</f>
        <v>64.285714285714292</v>
      </c>
      <c r="D12" s="6">
        <f>C11-Q11</f>
        <v>64.285714285714292</v>
      </c>
      <c r="E12" s="6">
        <f>D11-R11</f>
        <v>64.285714285714292</v>
      </c>
      <c r="F12" s="6">
        <f>E11-S11</f>
        <v>64.285714285714292</v>
      </c>
      <c r="G12" s="6">
        <f>F11-T11</f>
        <v>64.285714285714292</v>
      </c>
      <c r="H12" s="6">
        <f>G11-U11</f>
        <v>64.285714285714235</v>
      </c>
      <c r="I12" s="6">
        <f>H11-V11</f>
        <v>0</v>
      </c>
      <c r="J12" s="6">
        <f>I11-W11</f>
        <v>0</v>
      </c>
      <c r="K12" s="6">
        <f>J11-X11</f>
        <v>0</v>
      </c>
      <c r="L12" s="6">
        <f>K11-Y11</f>
        <v>0</v>
      </c>
      <c r="M12" s="6">
        <f>L11-Z11</f>
        <v>0</v>
      </c>
      <c r="N12" s="6">
        <f>M11-AA11+N11-AB11</f>
        <v>0</v>
      </c>
      <c r="O12" s="5"/>
      <c r="P12" s="6">
        <f>MIN(B12,$AB$17-SUM(Q12:$AB12))</f>
        <v>0</v>
      </c>
      <c r="Q12" s="6">
        <f>MIN(C12,$AB$17-SUM(R12:$AB12))</f>
        <v>0</v>
      </c>
      <c r="R12" s="6">
        <f>MIN(D12,$AB$17-SUM(S12:$AB12))</f>
        <v>0</v>
      </c>
      <c r="S12" s="6">
        <f>MIN(E12,$AB$17-SUM(T12:$AB12))</f>
        <v>0</v>
      </c>
      <c r="T12" s="6">
        <f>MIN(F12,$AB$17-SUM(U12:$AB12))</f>
        <v>0</v>
      </c>
      <c r="U12" s="6">
        <f>MIN(G12,$AB$17-SUM(V12:$AB12))</f>
        <v>5.6843418860808015E-14</v>
      </c>
      <c r="V12" s="6">
        <f>MIN(H12,$AB$17-SUM(W12:$AB12))</f>
        <v>64.285714285714235</v>
      </c>
      <c r="W12" s="6">
        <f>MIN(I12,$AB$17-SUM(X12:$AB12))</f>
        <v>0</v>
      </c>
      <c r="X12" s="6">
        <f>MIN(J12,$AB$17-SUM(Y12:$AB12))</f>
        <v>0</v>
      </c>
      <c r="Y12" s="6">
        <f>MIN(K12,$AB$17-SUM(Z12:$AB12))</f>
        <v>0</v>
      </c>
      <c r="Z12" s="6">
        <f>MIN(L12,$AB$17-SUM(AA12:$AB12))</f>
        <v>0</v>
      </c>
      <c r="AA12" s="6">
        <f>MIN(M12,$AB$17-SUM(AB12:$AB12))</f>
        <v>0</v>
      </c>
      <c r="AB12" s="6">
        <f>MIN(N12,$AB$17)</f>
        <v>0</v>
      </c>
      <c r="AC12" s="5"/>
      <c r="AD12" s="6">
        <f>SUMPRODUCT(P12:AB12,B24:N24)/1000</f>
        <v>0</v>
      </c>
      <c r="AE12" s="6"/>
      <c r="AF12" s="6"/>
      <c r="AG12" s="7"/>
    </row>
    <row r="13" spans="1:33" ht="12.75" customHeight="1">
      <c r="A13" s="8">
        <f>A12+5</f>
        <v>45</v>
      </c>
      <c r="B13" s="6">
        <f>SUM(P12:AB12)</f>
        <v>64.285714285714292</v>
      </c>
      <c r="C13" s="6">
        <f>B12-P12</f>
        <v>64.285714285714292</v>
      </c>
      <c r="D13" s="6">
        <f>C12-Q12</f>
        <v>64.285714285714292</v>
      </c>
      <c r="E13" s="6">
        <f>D12-R12</f>
        <v>64.285714285714292</v>
      </c>
      <c r="F13" s="6">
        <f>E12-S12</f>
        <v>64.285714285714292</v>
      </c>
      <c r="G13" s="6">
        <f>F12-T12</f>
        <v>64.285714285714292</v>
      </c>
      <c r="H13" s="6">
        <f>G12-U12</f>
        <v>64.285714285714235</v>
      </c>
      <c r="I13" s="6">
        <f>H12-V12</f>
        <v>0</v>
      </c>
      <c r="J13" s="6">
        <f>I12-W12</f>
        <v>0</v>
      </c>
      <c r="K13" s="6">
        <f>J12-X12</f>
        <v>0</v>
      </c>
      <c r="L13" s="6">
        <f>K12-Y12</f>
        <v>0</v>
      </c>
      <c r="M13" s="6">
        <f>L12-Z12</f>
        <v>0</v>
      </c>
      <c r="N13" s="6">
        <f>M12-AA12+N12-AB12</f>
        <v>0</v>
      </c>
      <c r="O13" s="5"/>
      <c r="P13" s="6">
        <f>MIN(B13,$AB$17-SUM(Q13:$AB13))</f>
        <v>0</v>
      </c>
      <c r="Q13" s="6">
        <f>MIN(C13,$AB$17-SUM(R13:$AB13))</f>
        <v>0</v>
      </c>
      <c r="R13" s="6">
        <f>MIN(D13,$AB$17-SUM(S13:$AB13))</f>
        <v>0</v>
      </c>
      <c r="S13" s="6">
        <f>MIN(E13,$AB$17-SUM(T13:$AB13))</f>
        <v>0</v>
      </c>
      <c r="T13" s="6">
        <f>MIN(F13,$AB$17-SUM(U13:$AB13))</f>
        <v>0</v>
      </c>
      <c r="U13" s="6">
        <f>MIN(G13,$AB$17-SUM(V13:$AB13))</f>
        <v>5.6843418860808015E-14</v>
      </c>
      <c r="V13" s="6">
        <f>MIN(H13,$AB$17-SUM(W13:$AB13))</f>
        <v>64.285714285714235</v>
      </c>
      <c r="W13" s="6">
        <f>MIN(I13,$AB$17-SUM(X13:$AB13))</f>
        <v>0</v>
      </c>
      <c r="X13" s="6">
        <f>MIN(J13,$AB$17-SUM(Y13:$AB13))</f>
        <v>0</v>
      </c>
      <c r="Y13" s="6">
        <f>MIN(K13,$AB$17-SUM(Z13:$AB13))</f>
        <v>0</v>
      </c>
      <c r="Z13" s="6">
        <f>MIN(L13,$AB$17-SUM(AA13:$AB13))</f>
        <v>0</v>
      </c>
      <c r="AA13" s="6">
        <f>MIN(M13,$AB$17-SUM(AB13:$AB13))</f>
        <v>0</v>
      </c>
      <c r="AB13" s="6">
        <f>MIN(N13,$AB$17)</f>
        <v>0</v>
      </c>
      <c r="AC13" s="5"/>
      <c r="AD13" s="6">
        <f>SUMPRODUCT(P13:AB13,B25:N25)/1000</f>
        <v>0</v>
      </c>
      <c r="AE13" s="6"/>
      <c r="AF13" s="6"/>
      <c r="AG13" s="7"/>
    </row>
    <row r="14" spans="1:33" ht="12.75" customHeight="1">
      <c r="A14" s="8">
        <f>A13+5</f>
        <v>50</v>
      </c>
      <c r="B14" s="6">
        <f>SUM(P13:AB13)</f>
        <v>64.285714285714292</v>
      </c>
      <c r="C14" s="6">
        <f>B13-P13</f>
        <v>64.285714285714292</v>
      </c>
      <c r="D14" s="6">
        <f>C13-Q13</f>
        <v>64.285714285714292</v>
      </c>
      <c r="E14" s="6">
        <f>D13-R13</f>
        <v>64.285714285714292</v>
      </c>
      <c r="F14" s="6">
        <f>E13-S13</f>
        <v>64.285714285714292</v>
      </c>
      <c r="G14" s="6">
        <f>F13-T13</f>
        <v>64.285714285714292</v>
      </c>
      <c r="H14" s="6">
        <f>G13-U13</f>
        <v>64.285714285714235</v>
      </c>
      <c r="I14" s="6">
        <f>H13-V13</f>
        <v>0</v>
      </c>
      <c r="J14" s="6">
        <f>I13-W13</f>
        <v>0</v>
      </c>
      <c r="K14" s="6">
        <f>J13-X13</f>
        <v>0</v>
      </c>
      <c r="L14" s="6">
        <f>K13-Y13</f>
        <v>0</v>
      </c>
      <c r="M14" s="6">
        <f>L13-Z13</f>
        <v>0</v>
      </c>
      <c r="N14" s="6">
        <f>M13-AA13+N13-AB13</f>
        <v>0</v>
      </c>
      <c r="O14" s="5"/>
      <c r="P14" s="6">
        <f>MIN(B14,$AB$17-SUM(Q14:$AB14))</f>
        <v>0</v>
      </c>
      <c r="Q14" s="6">
        <f>MIN(C14,$AB$17-SUM(R14:$AB14))</f>
        <v>0</v>
      </c>
      <c r="R14" s="6">
        <f>MIN(D14,$AB$17-SUM(S14:$AB14))</f>
        <v>0</v>
      </c>
      <c r="S14" s="6">
        <f>MIN(E14,$AB$17-SUM(T14:$AB14))</f>
        <v>0</v>
      </c>
      <c r="T14" s="6">
        <f>MIN(F14,$AB$17-SUM(U14:$AB14))</f>
        <v>0</v>
      </c>
      <c r="U14" s="6">
        <f>MIN(G14,$AB$17-SUM(V14:$AB14))</f>
        <v>5.6843418860808015E-14</v>
      </c>
      <c r="V14" s="6">
        <f>MIN(H14,$AB$17-SUM(W14:$AB14))</f>
        <v>64.285714285714235</v>
      </c>
      <c r="W14" s="6">
        <f>MIN(I14,$AB$17-SUM(X14:$AB14))</f>
        <v>0</v>
      </c>
      <c r="X14" s="6">
        <f>MIN(J14,$AB$17-SUM(Y14:$AB14))</f>
        <v>0</v>
      </c>
      <c r="Y14" s="6">
        <f>MIN(K14,$AB$17-SUM(Z14:$AB14))</f>
        <v>0</v>
      </c>
      <c r="Z14" s="6">
        <f>MIN(L14,$AB$17-SUM(AA14:$AB14))</f>
        <v>0</v>
      </c>
      <c r="AA14" s="6">
        <f>MIN(M14,$AB$17-SUM(AB14:$AB14))</f>
        <v>0</v>
      </c>
      <c r="AB14" s="6">
        <f>MIN(N14,$AB$17)</f>
        <v>0</v>
      </c>
      <c r="AC14" s="5"/>
      <c r="AD14" s="6"/>
      <c r="AE14" s="6"/>
      <c r="AF14" s="6"/>
      <c r="AG14" s="7"/>
    </row>
    <row r="15" spans="1:33" ht="12.75" customHeight="1">
      <c r="A15" s="3" t="s">
        <v>9</v>
      </c>
      <c r="B15" s="2">
        <f>B3</f>
        <v>1</v>
      </c>
      <c r="C15" s="2">
        <f>C3</f>
        <v>2</v>
      </c>
      <c r="D15" s="2">
        <f>D3</f>
        <v>3</v>
      </c>
      <c r="E15" s="2">
        <f>E3</f>
        <v>4</v>
      </c>
      <c r="F15" s="2">
        <f>F3</f>
        <v>5</v>
      </c>
      <c r="G15" s="2">
        <f>G3</f>
        <v>6</v>
      </c>
      <c r="H15" s="2">
        <f>H3</f>
        <v>7</v>
      </c>
      <c r="I15" s="2">
        <f>I3</f>
        <v>8</v>
      </c>
      <c r="J15" s="2">
        <f>J3</f>
        <v>9</v>
      </c>
      <c r="K15" s="2">
        <f>K3</f>
        <v>10</v>
      </c>
      <c r="L15" s="2">
        <f>L3</f>
        <v>11</v>
      </c>
      <c r="M15" s="2">
        <f>M3</f>
        <v>12</v>
      </c>
      <c r="N15" s="2">
        <f>N3</f>
        <v>13</v>
      </c>
      <c r="O15" s="5"/>
      <c r="P15" s="8" t="s">
        <v>10</v>
      </c>
      <c r="Q15" s="2"/>
      <c r="R15" s="2">
        <v>0</v>
      </c>
      <c r="S15" s="8"/>
      <c r="T15" s="8"/>
      <c r="U15" s="8"/>
      <c r="V15" s="8"/>
      <c r="W15" s="8"/>
      <c r="X15" s="8"/>
      <c r="Y15" s="8"/>
      <c r="Z15" s="8" t="s">
        <v>11</v>
      </c>
      <c r="AA15" s="8"/>
      <c r="AB15" s="2">
        <v>35</v>
      </c>
      <c r="AC15" s="5"/>
      <c r="AD15" s="8" t="s">
        <v>12</v>
      </c>
      <c r="AE15" s="8"/>
      <c r="AF15" s="8"/>
      <c r="AG15" s="9">
        <f>SUM(AF4:AF10)</f>
        <v>0</v>
      </c>
    </row>
    <row r="16" spans="1:33" ht="12.75" customHeight="1">
      <c r="A16" s="10" t="s">
        <v>13</v>
      </c>
      <c r="B16" s="11">
        <v>0</v>
      </c>
      <c r="C16" s="11">
        <v>0</v>
      </c>
      <c r="D16" s="11">
        <v>163.456092301057</v>
      </c>
      <c r="E16" s="11">
        <v>144.275995325282</v>
      </c>
      <c r="F16" s="11">
        <v>311.38519685039398</v>
      </c>
      <c r="G16" s="11">
        <v>502.87703943814199</v>
      </c>
      <c r="H16" s="11">
        <v>444.99895857440401</v>
      </c>
      <c r="I16" s="11">
        <v>442.9</v>
      </c>
      <c r="J16" s="11">
        <v>0</v>
      </c>
      <c r="K16" s="11">
        <v>579.9</v>
      </c>
      <c r="L16" s="11">
        <v>570.5</v>
      </c>
      <c r="M16" s="11">
        <v>607.24986072423405</v>
      </c>
      <c r="N16" s="11">
        <v>601.6</v>
      </c>
      <c r="O16" s="5"/>
      <c r="P16" s="8" t="s">
        <v>14</v>
      </c>
      <c r="Q16" s="8"/>
      <c r="R16" s="8"/>
      <c r="S16" s="2">
        <v>0</v>
      </c>
      <c r="T16" s="8" t="s">
        <v>15</v>
      </c>
      <c r="U16" s="8"/>
      <c r="V16" s="8"/>
      <c r="W16" s="2">
        <v>0</v>
      </c>
      <c r="X16" s="8" t="s">
        <v>16</v>
      </c>
      <c r="Y16" s="8"/>
      <c r="Z16" s="8"/>
      <c r="AA16" s="8"/>
      <c r="AB16" s="2">
        <v>0.03</v>
      </c>
      <c r="AC16" s="5"/>
      <c r="AD16" s="8" t="s">
        <v>17</v>
      </c>
      <c r="AE16" s="8"/>
      <c r="AF16" s="8"/>
      <c r="AG16" s="9">
        <f>AG10</f>
        <v>0</v>
      </c>
    </row>
    <row r="17" spans="1:33" ht="12.75" customHeight="1">
      <c r="A17" s="10" t="s">
        <v>18</v>
      </c>
      <c r="B17" s="9">
        <f>MIN(IFERROR(HLOOKUP(B$15-$A5/5,$B$15:$N$16,2),0)*(1+$AB$16)^$A5,625)</f>
        <v>0</v>
      </c>
      <c r="C17" s="9">
        <f>MIN(IFERROR(HLOOKUP(C$15-$A5/5,$B$15:$N$16,2),0)*(1+$AB$16)^$A5,625)</f>
        <v>0</v>
      </c>
      <c r="D17" s="9">
        <f>MIN(IFERROR(HLOOKUP(D$15-$A5/5,$B$15:$N$16,2),0)*(1+$AB$16)^$A5,625)</f>
        <v>0</v>
      </c>
      <c r="E17" s="9">
        <f>MIN(IFERROR(HLOOKUP(E$15-$A5/5,$B$15:$N$16,2),0)*(1+$AB$16)^$A5,625)</f>
        <v>189.49041009100318</v>
      </c>
      <c r="F17" s="9">
        <f>MIN(IFERROR(HLOOKUP(F$15-$A5/5,$B$15:$N$16,2),0)*(1+$AB$16)^$A5,625)</f>
        <v>167.2554209244274</v>
      </c>
      <c r="G17" s="9">
        <f>MIN(IFERROR(HLOOKUP(G$15-$A5/5,$B$15:$N$16,2),0)*(1+$AB$16)^$A5,625)</f>
        <v>360.98078582946368</v>
      </c>
      <c r="H17" s="9">
        <f>MIN(IFERROR(HLOOKUP(H$15-$A5/5,$B$15:$N$16,2),0)*(1+$AB$16)^$A5,625)</f>
        <v>582.97231438137658</v>
      </c>
      <c r="I17" s="9">
        <f>MIN(IFERROR(HLOOKUP(I$15-$A5/5,$B$15:$N$16,2),0)*(1+$AB$16)^$A5,625)</f>
        <v>515.87575576580616</v>
      </c>
      <c r="J17" s="9">
        <f>MIN(IFERROR(HLOOKUP(J$15-$A5/5,$B$15:$N$16,2),0)*(1+$AB$16)^$A5,625)</f>
        <v>513.44248750746988</v>
      </c>
      <c r="K17" s="9">
        <f>MIN(IFERROR(HLOOKUP(K$15-$A5/5,$B$15:$N$16,2),0)*(1+$AB$16)^$A5,625)</f>
        <v>0</v>
      </c>
      <c r="L17" s="9">
        <f>MIN(IFERROR(HLOOKUP(L$15-$A5/5,$B$15:$N$16,2),0)*(1+$AB$16)^$A5,625)</f>
        <v>625</v>
      </c>
      <c r="M17" s="9">
        <f>MIN(IFERROR(HLOOKUP(M$15-$A5/5,$B$15:$N$16,2),0)*(1+$AB$16)^$A5,625)</f>
        <v>625</v>
      </c>
      <c r="N17" s="9">
        <f>MIN(IFERROR(HLOOKUP(N$15-$A5/5,$B$15:$N$16,2),0)*(1+$AB$16)^$A5,625)</f>
        <v>625</v>
      </c>
      <c r="O17" s="5"/>
      <c r="P17" s="8" t="s">
        <v>19</v>
      </c>
      <c r="Q17" s="8"/>
      <c r="R17" s="2">
        <v>0</v>
      </c>
      <c r="S17" s="8"/>
      <c r="T17" s="8" t="s">
        <v>20</v>
      </c>
      <c r="U17" s="8"/>
      <c r="V17" s="8"/>
      <c r="W17" s="12">
        <v>0.48</v>
      </c>
      <c r="X17" s="8" t="s">
        <v>21</v>
      </c>
      <c r="Y17" s="8"/>
      <c r="Z17" s="8"/>
      <c r="AA17" s="8"/>
      <c r="AB17" s="13">
        <f>SUM(B4:N4)/AB15*5</f>
        <v>64.285714285714292</v>
      </c>
      <c r="AC17" s="5"/>
      <c r="AD17" s="8"/>
      <c r="AE17" s="8"/>
      <c r="AF17" s="8"/>
      <c r="AG17" s="9"/>
    </row>
    <row r="18" spans="1:33" ht="12.75" customHeight="1">
      <c r="A18" s="10" t="s">
        <v>22</v>
      </c>
      <c r="B18" s="9">
        <f>MIN(IFERROR(HLOOKUP(B$15-$A6/5,$B$15:$N$16,2),0)*(1+$AB$16)^$A6,625)</f>
        <v>0</v>
      </c>
      <c r="C18" s="9">
        <f>MIN(IFERROR(HLOOKUP(C$15-$A6/5,$B$15:$N$16,2),0)*(1+$AB$16)^$A6,625)</f>
        <v>0</v>
      </c>
      <c r="D18" s="9">
        <f>MIN(IFERROR(HLOOKUP(D$15-$A6/5,$B$15:$N$16,2),0)*(1+$AB$16)^$A6,625)</f>
        <v>0</v>
      </c>
      <c r="E18" s="9">
        <f>MIN(IFERROR(HLOOKUP(E$15-$A6/5,$B$15:$N$16,2),0)*(1+$AB$16)^$A6,625)</f>
        <v>0</v>
      </c>
      <c r="F18" s="9">
        <f>MIN(IFERROR(HLOOKUP(F$15-$A6/5,$B$15:$N$16,2),0)*(1+$AB$16)^$A6,625)</f>
        <v>219.67131974697509</v>
      </c>
      <c r="G18" s="9">
        <f>MIN(IFERROR(HLOOKUP(G$15-$A6/5,$B$15:$N$16,2),0)*(1+$AB$16)^$A6,625)</f>
        <v>193.89487326382243</v>
      </c>
      <c r="H18" s="9">
        <f>MIN(IFERROR(HLOOKUP(H$15-$A6/5,$B$15:$N$16,2),0)*(1+$AB$16)^$A6,625)</f>
        <v>418.47566633253814</v>
      </c>
      <c r="I18" s="9">
        <f>MIN(IFERROR(HLOOKUP(I$15-$A6/5,$B$15:$N$16,2),0)*(1+$AB$16)^$A6,625)</f>
        <v>625</v>
      </c>
      <c r="J18" s="9">
        <f>MIN(IFERROR(HLOOKUP(J$15-$A6/5,$B$15:$N$16,2),0)*(1+$AB$16)^$A6,625)</f>
        <v>598.04138921921788</v>
      </c>
      <c r="K18" s="9">
        <f>MIN(IFERROR(HLOOKUP(K$15-$A6/5,$B$15:$N$16,2),0)*(1+$AB$16)^$A6,625)</f>
        <v>595.22056441151153</v>
      </c>
      <c r="L18" s="9">
        <f>MIN(IFERROR(HLOOKUP(L$15-$A6/5,$B$15:$N$16,2),0)*(1+$AB$16)^$A6,625)</f>
        <v>0</v>
      </c>
      <c r="M18" s="9">
        <f>MIN(IFERROR(HLOOKUP(M$15-$A6/5,$B$15:$N$16,2),0)*(1+$AB$16)^$A6,625)</f>
        <v>625</v>
      </c>
      <c r="N18" s="9">
        <f>MIN(IFERROR(HLOOKUP(N$15-$A6/5,$B$15:$N$16,2),0)*(1+$AB$16)^$A6,625)</f>
        <v>625</v>
      </c>
      <c r="O18" s="5"/>
      <c r="P18" s="8"/>
      <c r="Q18" s="2"/>
      <c r="R18" s="2"/>
      <c r="S18" s="8"/>
      <c r="T18" s="8"/>
      <c r="U18" s="8"/>
      <c r="V18" s="8"/>
      <c r="W18" s="8"/>
      <c r="X18" s="8"/>
      <c r="Y18" s="8"/>
      <c r="Z18" s="8"/>
      <c r="AA18" s="8"/>
      <c r="AB18" s="2"/>
      <c r="AC18" s="5"/>
      <c r="AD18" s="8"/>
      <c r="AE18" s="8"/>
      <c r="AF18" s="8"/>
      <c r="AG18" s="9"/>
    </row>
    <row r="19" spans="1:33" ht="12.75" customHeight="1">
      <c r="A19" s="10" t="s">
        <v>23</v>
      </c>
      <c r="B19" s="9">
        <f>MIN(IFERROR(HLOOKUP(B$15-$A7/5,$B$15:$N$16,2),0)*(1+$AB$16)^$A7,625)</f>
        <v>0</v>
      </c>
      <c r="C19" s="9">
        <f>MIN(IFERROR(HLOOKUP(C$15-$A7/5,$B$15:$N$16,2),0)*(1+$AB$16)^$A7,625)</f>
        <v>0</v>
      </c>
      <c r="D19" s="9">
        <f>MIN(IFERROR(HLOOKUP(D$15-$A7/5,$B$15:$N$16,2),0)*(1+$AB$16)^$A7,625)</f>
        <v>0</v>
      </c>
      <c r="E19" s="9">
        <f>MIN(IFERROR(HLOOKUP(E$15-$A7/5,$B$15:$N$16,2),0)*(1+$AB$16)^$A7,625)</f>
        <v>0</v>
      </c>
      <c r="F19" s="9">
        <f>MIN(IFERROR(HLOOKUP(F$15-$A7/5,$B$15:$N$16,2),0)*(1+$AB$16)^$A7,625)</f>
        <v>0</v>
      </c>
      <c r="G19" s="9">
        <f>MIN(IFERROR(HLOOKUP(G$15-$A7/5,$B$15:$N$16,2),0)*(1+$AB$16)^$A7,625)</f>
        <v>254.65926584993386</v>
      </c>
      <c r="H19" s="9">
        <f>MIN(IFERROR(HLOOKUP(H$15-$A7/5,$B$15:$N$16,2),0)*(1+$AB$16)^$A7,625)</f>
        <v>224.77729971443355</v>
      </c>
      <c r="I19" s="9">
        <f>MIN(IFERROR(HLOOKUP(I$15-$A7/5,$B$15:$N$16,2),0)*(1+$AB$16)^$A7,625)</f>
        <v>485.1279907047288</v>
      </c>
      <c r="J19" s="9">
        <f>MIN(IFERROR(HLOOKUP(J$15-$A7/5,$B$15:$N$16,2),0)*(1+$AB$16)^$A7,625)</f>
        <v>625</v>
      </c>
      <c r="K19" s="9">
        <f>MIN(IFERROR(HLOOKUP(K$15-$A7/5,$B$15:$N$16,2),0)*(1+$AB$16)^$A7,625)</f>
        <v>625</v>
      </c>
      <c r="L19" s="9">
        <f>MIN(IFERROR(HLOOKUP(L$15-$A7/5,$B$15:$N$16,2),0)*(1+$AB$16)^$A7,625)</f>
        <v>625</v>
      </c>
      <c r="M19" s="9">
        <f>MIN(IFERROR(HLOOKUP(M$15-$A7/5,$B$15:$N$16,2),0)*(1+$AB$16)^$A7,625)</f>
        <v>0</v>
      </c>
      <c r="N19" s="9">
        <f>MIN(IFERROR(HLOOKUP(N$15-$A7/5,$B$15:$N$16,2),0)*(1+$AB$16)^$A7,625)</f>
        <v>625</v>
      </c>
      <c r="O19" s="5"/>
      <c r="P19" s="8"/>
      <c r="Q19" s="2"/>
      <c r="R19" s="2"/>
      <c r="S19" s="8"/>
      <c r="T19" s="8"/>
      <c r="U19" s="8"/>
      <c r="V19" s="8"/>
      <c r="W19" s="8"/>
      <c r="X19" s="8"/>
      <c r="Y19" s="8"/>
      <c r="Z19" s="8"/>
      <c r="AA19" s="8"/>
      <c r="AB19" s="2"/>
      <c r="AC19" s="5"/>
      <c r="AD19" s="8"/>
      <c r="AE19" s="8"/>
      <c r="AF19" s="8"/>
      <c r="AG19" s="9"/>
    </row>
    <row r="20" spans="1:33" ht="12.75" customHeight="1">
      <c r="A20" s="10" t="s">
        <v>24</v>
      </c>
      <c r="B20" s="9">
        <f>MIN(IFERROR(HLOOKUP(B$15-$A8/5,$B$15:$N$16,2),0)*(1+$AB$16)^$A8,625)</f>
        <v>0</v>
      </c>
      <c r="C20" s="9">
        <f>MIN(IFERROR(HLOOKUP(C$15-$A8/5,$B$15:$N$16,2),0)*(1+$AB$16)^$A8,625)</f>
        <v>0</v>
      </c>
      <c r="D20" s="9">
        <f>MIN(IFERROR(HLOOKUP(D$15-$A8/5,$B$15:$N$16,2),0)*(1+$AB$16)^$A8,625)</f>
        <v>0</v>
      </c>
      <c r="E20" s="9">
        <f>MIN(IFERROR(HLOOKUP(E$15-$A8/5,$B$15:$N$16,2),0)*(1+$AB$16)^$A8,625)</f>
        <v>0</v>
      </c>
      <c r="F20" s="9">
        <f>MIN(IFERROR(HLOOKUP(F$15-$A8/5,$B$15:$N$16,2),0)*(1+$AB$16)^$A8,625)</f>
        <v>0</v>
      </c>
      <c r="G20" s="9">
        <f>MIN(IFERROR(HLOOKUP(G$15-$A8/5,$B$15:$N$16,2),0)*(1+$AB$16)^$A8,625)</f>
        <v>0</v>
      </c>
      <c r="H20" s="9">
        <f>MIN(IFERROR(HLOOKUP(H$15-$A8/5,$B$15:$N$16,2),0)*(1+$AB$16)^$A8,625)</f>
        <v>295.21988468009965</v>
      </c>
      <c r="I20" s="9">
        <f>MIN(IFERROR(HLOOKUP(I$15-$A8/5,$B$15:$N$16,2),0)*(1+$AB$16)^$A8,625)</f>
        <v>260.57849605010358</v>
      </c>
      <c r="J20" s="9">
        <f>MIN(IFERROR(HLOOKUP(J$15-$A8/5,$B$15:$N$16,2),0)*(1+$AB$16)^$A8,625)</f>
        <v>562.39630234124331</v>
      </c>
      <c r="K20" s="9">
        <f>MIN(IFERROR(HLOOKUP(K$15-$A8/5,$B$15:$N$16,2),0)*(1+$AB$16)^$A8,625)</f>
        <v>625</v>
      </c>
      <c r="L20" s="9">
        <f>MIN(IFERROR(HLOOKUP(L$15-$A8/5,$B$15:$N$16,2),0)*(1+$AB$16)^$A8,625)</f>
        <v>625</v>
      </c>
      <c r="M20" s="9">
        <f>MIN(IFERROR(HLOOKUP(M$15-$A8/5,$B$15:$N$16,2),0)*(1+$AB$16)^$A8,625)</f>
        <v>625</v>
      </c>
      <c r="N20" s="9">
        <f>MIN(IFERROR(HLOOKUP(N$15-$A8/5,$B$15:$N$16,2),0)*(1+$AB$16)^$A8,625)</f>
        <v>0</v>
      </c>
      <c r="O20" s="5"/>
      <c r="P20" s="8"/>
      <c r="Q20" s="2"/>
      <c r="R20" s="2"/>
      <c r="S20" s="8"/>
      <c r="T20" s="8"/>
      <c r="U20" s="8"/>
      <c r="V20" s="8"/>
      <c r="W20" s="8"/>
      <c r="X20" s="8"/>
      <c r="Y20" s="8"/>
      <c r="Z20" s="8"/>
      <c r="AA20" s="8"/>
      <c r="AB20" s="2"/>
      <c r="AC20" s="5"/>
      <c r="AD20" s="8"/>
      <c r="AE20" s="8"/>
      <c r="AF20" s="8"/>
      <c r="AG20" s="9"/>
    </row>
    <row r="21" spans="1:33" ht="12.75" customHeight="1">
      <c r="A21" s="10" t="s">
        <v>25</v>
      </c>
      <c r="B21" s="9">
        <f>MIN(IFERROR(HLOOKUP(B$15-$A9/5,$B$15:$N$16,2),0)*(1+$AB$16)^$A9,625)</f>
        <v>0</v>
      </c>
      <c r="C21" s="9">
        <f>MIN(IFERROR(HLOOKUP(C$15-$A9/5,$B$15:$N$16,2),0)*(1+$AB$16)^$A9,625)</f>
        <v>0</v>
      </c>
      <c r="D21" s="9">
        <f>MIN(IFERROR(HLOOKUP(D$15-$A9/5,$B$15:$N$16,2),0)*(1+$AB$16)^$A9,625)</f>
        <v>0</v>
      </c>
      <c r="E21" s="9">
        <f>MIN(IFERROR(HLOOKUP(E$15-$A9/5,$B$15:$N$16,2),0)*(1+$AB$16)^$A9,625)</f>
        <v>0</v>
      </c>
      <c r="F21" s="9">
        <f>MIN(IFERROR(HLOOKUP(F$15-$A9/5,$B$15:$N$16,2),0)*(1+$AB$16)^$A9,625)</f>
        <v>0</v>
      </c>
      <c r="G21" s="9">
        <f>MIN(IFERROR(HLOOKUP(G$15-$A9/5,$B$15:$N$16,2),0)*(1+$AB$16)^$A9,625)</f>
        <v>0</v>
      </c>
      <c r="H21" s="9">
        <f>MIN(IFERROR(HLOOKUP(H$15-$A9/5,$B$15:$N$16,2),0)*(1+$AB$16)^$A9,625)</f>
        <v>0</v>
      </c>
      <c r="I21" s="9">
        <f>MIN(IFERROR(HLOOKUP(I$15-$A9/5,$B$15:$N$16,2),0)*(1+$AB$16)^$A9,625)</f>
        <v>342.24075852747518</v>
      </c>
      <c r="J21" s="9">
        <f>MIN(IFERROR(HLOOKUP(J$15-$A9/5,$B$15:$N$16,2),0)*(1+$AB$16)^$A9,625)</f>
        <v>302.08189479096995</v>
      </c>
      <c r="K21" s="9">
        <f>MIN(IFERROR(HLOOKUP(K$15-$A9/5,$B$15:$N$16,2),0)*(1+$AB$16)^$A9,625)</f>
        <v>625</v>
      </c>
      <c r="L21" s="9">
        <f>MIN(IFERROR(HLOOKUP(L$15-$A9/5,$B$15:$N$16,2),0)*(1+$AB$16)^$A9,625)</f>
        <v>625</v>
      </c>
      <c r="M21" s="9">
        <f>MIN(IFERROR(HLOOKUP(M$15-$A9/5,$B$15:$N$16,2),0)*(1+$AB$16)^$A9,625)</f>
        <v>625</v>
      </c>
      <c r="N21" s="9">
        <f>MIN(IFERROR(HLOOKUP(N$15-$A9/5,$B$15:$N$16,2),0)*(1+$AB$16)^$A9,625)</f>
        <v>625</v>
      </c>
      <c r="O21" s="5"/>
      <c r="P21" s="8"/>
      <c r="Q21" s="2"/>
      <c r="R21" s="2"/>
      <c r="S21" s="8"/>
      <c r="T21" s="8"/>
      <c r="U21" s="8"/>
      <c r="V21" s="8"/>
      <c r="W21" s="8"/>
      <c r="X21" s="8"/>
      <c r="Y21" s="8"/>
      <c r="Z21" s="8"/>
      <c r="AA21" s="8"/>
      <c r="AB21" s="2"/>
      <c r="AC21" s="5"/>
      <c r="AD21" s="8"/>
      <c r="AE21" s="8"/>
      <c r="AF21" s="8"/>
      <c r="AG21" s="9"/>
    </row>
    <row r="22" spans="1:33" ht="12.75" customHeight="1">
      <c r="A22" s="10" t="s">
        <v>26</v>
      </c>
      <c r="B22" s="9">
        <f>MIN(IFERROR(HLOOKUP(B$15-$A10/5,$B$15:$N$16,2),0)*(1+$AB$16)^$A10,625)</f>
        <v>0</v>
      </c>
      <c r="C22" s="9">
        <f>MIN(IFERROR(HLOOKUP(C$15-$A10/5,$B$15:$N$16,2),0)*(1+$AB$16)^$A10,625)</f>
        <v>0</v>
      </c>
      <c r="D22" s="9">
        <f>MIN(IFERROR(HLOOKUP(D$15-$A10/5,$B$15:$N$16,2),0)*(1+$AB$16)^$A10,625)</f>
        <v>0</v>
      </c>
      <c r="E22" s="9">
        <f>MIN(IFERROR(HLOOKUP(E$15-$A10/5,$B$15:$N$16,2),0)*(1+$AB$16)^$A10,625)</f>
        <v>0</v>
      </c>
      <c r="F22" s="9">
        <f>MIN(IFERROR(HLOOKUP(F$15-$A10/5,$B$15:$N$16,2),0)*(1+$AB$16)^$A10,625)</f>
        <v>0</v>
      </c>
      <c r="G22" s="9">
        <f>MIN(IFERROR(HLOOKUP(G$15-$A10/5,$B$15:$N$16,2),0)*(1+$AB$16)^$A10,625)</f>
        <v>0</v>
      </c>
      <c r="H22" s="9">
        <f>MIN(IFERROR(HLOOKUP(H$15-$A10/5,$B$15:$N$16,2),0)*(1+$AB$16)^$A10,625)</f>
        <v>0</v>
      </c>
      <c r="I22" s="9">
        <f>MIN(IFERROR(HLOOKUP(I$15-$A10/5,$B$15:$N$16,2),0)*(1+$AB$16)^$A10,625)</f>
        <v>0</v>
      </c>
      <c r="J22" s="9">
        <f>MIN(IFERROR(HLOOKUP(J$15-$A10/5,$B$15:$N$16,2),0)*(1+$AB$16)^$A10,625)</f>
        <v>396.75083852966861</v>
      </c>
      <c r="K22" s="9">
        <f>MIN(IFERROR(HLOOKUP(K$15-$A10/5,$B$15:$N$16,2),0)*(1+$AB$16)^$A10,625)</f>
        <v>350.19570894659171</v>
      </c>
      <c r="L22" s="9">
        <f>MIN(IFERROR(HLOOKUP(L$15-$A10/5,$B$15:$N$16,2),0)*(1+$AB$16)^$A10,625)</f>
        <v>625</v>
      </c>
      <c r="M22" s="9">
        <f>MIN(IFERROR(HLOOKUP(M$15-$A10/5,$B$15:$N$16,2),0)*(1+$AB$16)^$A10,625)</f>
        <v>625</v>
      </c>
      <c r="N22" s="9">
        <f>MIN(IFERROR(HLOOKUP(N$15-$A10/5,$B$15:$N$16,2),0)*(1+$AB$16)^$A10,625)</f>
        <v>625</v>
      </c>
      <c r="O22" s="5"/>
      <c r="P22" s="8"/>
      <c r="Q22" s="2"/>
      <c r="R22" s="2"/>
      <c r="S22" s="8"/>
      <c r="T22" s="8"/>
      <c r="U22" s="8"/>
      <c r="V22" s="8"/>
      <c r="W22" s="8"/>
      <c r="X22" s="8"/>
      <c r="Y22" s="8"/>
      <c r="Z22" s="8"/>
      <c r="AA22" s="8"/>
      <c r="AB22" s="2"/>
      <c r="AC22" s="5"/>
      <c r="AD22" s="8"/>
      <c r="AE22" s="8"/>
      <c r="AF22" s="8"/>
      <c r="AG22" s="9"/>
    </row>
    <row r="23" spans="1:33" ht="12.75" customHeight="1">
      <c r="A23" s="10" t="s">
        <v>27</v>
      </c>
      <c r="B23" s="9">
        <f>MIN(IFERROR(HLOOKUP(B$15-$A11/5,$B$15:$N$16,2),0)*(1+$AB$16)^$A11,625)</f>
        <v>0</v>
      </c>
      <c r="C23" s="9">
        <f>MIN(IFERROR(HLOOKUP(C$15-$A11/5,$B$15:$N$16,2),0)*(1+$AB$16)^$A11,625)</f>
        <v>0</v>
      </c>
      <c r="D23" s="9">
        <f>MIN(IFERROR(HLOOKUP(D$15-$A11/5,$B$15:$N$16,2),0)*(1+$AB$16)^$A11,625)</f>
        <v>0</v>
      </c>
      <c r="E23" s="9">
        <f>MIN(IFERROR(HLOOKUP(E$15-$A11/5,$B$15:$N$16,2),0)*(1+$AB$16)^$A11,625)</f>
        <v>0</v>
      </c>
      <c r="F23" s="9">
        <f>MIN(IFERROR(HLOOKUP(F$15-$A11/5,$B$15:$N$16,2),0)*(1+$AB$16)^$A11,625)</f>
        <v>0</v>
      </c>
      <c r="G23" s="9">
        <f>MIN(IFERROR(HLOOKUP(G$15-$A11/5,$B$15:$N$16,2),0)*(1+$AB$16)^$A11,625)</f>
        <v>0</v>
      </c>
      <c r="H23" s="9">
        <f>MIN(IFERROR(HLOOKUP(H$15-$A11/5,$B$15:$N$16,2),0)*(1+$AB$16)^$A11,625)</f>
        <v>0</v>
      </c>
      <c r="I23" s="9">
        <f>MIN(IFERROR(HLOOKUP(I$15-$A11/5,$B$15:$N$16,2),0)*(1+$AB$16)^$A11,625)</f>
        <v>0</v>
      </c>
      <c r="J23" s="9">
        <f>MIN(IFERROR(HLOOKUP(J$15-$A11/5,$B$15:$N$16,2),0)*(1+$AB$16)^$A11,625)</f>
        <v>0</v>
      </c>
      <c r="K23" s="9">
        <f>MIN(IFERROR(HLOOKUP(K$15-$A11/5,$B$15:$N$16,2),0)*(1+$AB$16)^$A11,625)</f>
        <v>459.94296106423036</v>
      </c>
      <c r="L23" s="9">
        <f>MIN(IFERROR(HLOOKUP(L$15-$A11/5,$B$15:$N$16,2),0)*(1+$AB$16)^$A11,625)</f>
        <v>405.97280631289232</v>
      </c>
      <c r="M23" s="9">
        <f>MIN(IFERROR(HLOOKUP(M$15-$A11/5,$B$15:$N$16,2),0)*(1+$AB$16)^$A11,625)</f>
        <v>625</v>
      </c>
      <c r="N23" s="9">
        <f>MIN(IFERROR(HLOOKUP(N$15-$A11/5,$B$15:$N$16,2),0)*(1+$AB$16)^$A11,625)</f>
        <v>625</v>
      </c>
      <c r="O23" s="5"/>
      <c r="P23" s="8"/>
      <c r="Q23" s="2"/>
      <c r="R23" s="2"/>
      <c r="S23" s="8"/>
      <c r="T23" s="8"/>
      <c r="U23" s="8"/>
      <c r="V23" s="8"/>
      <c r="W23" s="8"/>
      <c r="X23" s="8"/>
      <c r="Y23" s="8"/>
      <c r="Z23" s="8"/>
      <c r="AA23" s="8"/>
      <c r="AB23" s="2"/>
      <c r="AC23" s="5"/>
      <c r="AD23" s="8"/>
      <c r="AE23" s="8"/>
      <c r="AF23" s="8"/>
      <c r="AG23" s="9"/>
    </row>
    <row r="24" spans="1:33" ht="12.75" customHeight="1">
      <c r="A24" s="10" t="s">
        <v>28</v>
      </c>
      <c r="B24" s="9">
        <f>MIN(IFERROR(HLOOKUP(B$15-$A12/5,$B$15:$N$16,2),0)*(1+$AB$16)^$A12,625)</f>
        <v>0</v>
      </c>
      <c r="C24" s="9">
        <f>MIN(IFERROR(HLOOKUP(C$15-$A12/5,$B$15:$N$16,2),0)*(1+$AB$16)^$A12,625)</f>
        <v>0</v>
      </c>
      <c r="D24" s="9">
        <f>MIN(IFERROR(HLOOKUP(D$15-$A12/5,$B$15:$N$16,2),0)*(1+$AB$16)^$A12,625)</f>
        <v>0</v>
      </c>
      <c r="E24" s="9">
        <f>MIN(IFERROR(HLOOKUP(E$15-$A12/5,$B$15:$N$16,2),0)*(1+$AB$16)^$A12,625)</f>
        <v>0</v>
      </c>
      <c r="F24" s="9">
        <f>MIN(IFERROR(HLOOKUP(F$15-$A12/5,$B$15:$N$16,2),0)*(1+$AB$16)^$A12,625)</f>
        <v>0</v>
      </c>
      <c r="G24" s="9">
        <f>MIN(IFERROR(HLOOKUP(G$15-$A12/5,$B$15:$N$16,2),0)*(1+$AB$16)^$A12,625)</f>
        <v>0</v>
      </c>
      <c r="H24" s="9">
        <f>MIN(IFERROR(HLOOKUP(H$15-$A12/5,$B$15:$N$16,2),0)*(1+$AB$16)^$A12,625)</f>
        <v>0</v>
      </c>
      <c r="I24" s="9">
        <f>MIN(IFERROR(HLOOKUP(I$15-$A12/5,$B$15:$N$16,2),0)*(1+$AB$16)^$A12,625)</f>
        <v>0</v>
      </c>
      <c r="J24" s="9">
        <f>MIN(IFERROR(HLOOKUP(J$15-$A12/5,$B$15:$N$16,2),0)*(1+$AB$16)^$A12,625)</f>
        <v>0</v>
      </c>
      <c r="K24" s="9">
        <f>MIN(IFERROR(HLOOKUP(K$15-$A12/5,$B$15:$N$16,2),0)*(1+$AB$16)^$A12,625)</f>
        <v>0</v>
      </c>
      <c r="L24" s="9">
        <f>MIN(IFERROR(HLOOKUP(L$15-$A12/5,$B$15:$N$16,2),0)*(1+$AB$16)^$A12,625)</f>
        <v>533.19995041853645</v>
      </c>
      <c r="M24" s="9">
        <f>MIN(IFERROR(HLOOKUP(M$15-$A12/5,$B$15:$N$16,2),0)*(1+$AB$16)^$A12,625)</f>
        <v>470.63374922935134</v>
      </c>
      <c r="N24" s="9">
        <f>MIN(IFERROR(HLOOKUP(N$15-$A12/5,$B$15:$N$16,2),0)*(1+$AB$16)^$A12,625)</f>
        <v>625</v>
      </c>
      <c r="O24" s="5"/>
      <c r="P24" s="8"/>
      <c r="Q24" s="2"/>
      <c r="R24" s="2"/>
      <c r="S24" s="8"/>
      <c r="T24" s="8"/>
      <c r="U24" s="8"/>
      <c r="V24" s="8"/>
      <c r="W24" s="8"/>
      <c r="X24" s="8"/>
      <c r="Y24" s="8"/>
      <c r="Z24" s="8"/>
      <c r="AA24" s="8"/>
      <c r="AB24" s="2"/>
      <c r="AC24" s="5"/>
      <c r="AD24" s="8"/>
      <c r="AE24" s="8"/>
      <c r="AF24" s="8"/>
      <c r="AG24" s="9"/>
    </row>
    <row r="25" spans="1:33" ht="12.75" customHeight="1">
      <c r="A25" s="10" t="s">
        <v>29</v>
      </c>
      <c r="B25" s="9">
        <f>MIN(IFERROR(HLOOKUP(B$15-$A13/5,$B$15:$N$16,2),0)*(1+$AB$16)^$A13,625)</f>
        <v>0</v>
      </c>
      <c r="C25" s="9">
        <f>MIN(IFERROR(HLOOKUP(C$15-$A13/5,$B$15:$N$16,2),0)*(1+$AB$16)^$A13,625)</f>
        <v>0</v>
      </c>
      <c r="D25" s="9">
        <f>MIN(IFERROR(HLOOKUP(D$15-$A13/5,$B$15:$N$16,2),0)*(1+$AB$16)^$A13,625)</f>
        <v>0</v>
      </c>
      <c r="E25" s="9">
        <f>MIN(IFERROR(HLOOKUP(E$15-$A13/5,$B$15:$N$16,2),0)*(1+$AB$16)^$A13,625)</f>
        <v>0</v>
      </c>
      <c r="F25" s="9">
        <f>MIN(IFERROR(HLOOKUP(F$15-$A13/5,$B$15:$N$16,2),0)*(1+$AB$16)^$A13,625)</f>
        <v>0</v>
      </c>
      <c r="G25" s="9">
        <f>MIN(IFERROR(HLOOKUP(G$15-$A13/5,$B$15:$N$16,2),0)*(1+$AB$16)^$A13,625)</f>
        <v>0</v>
      </c>
      <c r="H25" s="9">
        <f>MIN(IFERROR(HLOOKUP(H$15-$A13/5,$B$15:$N$16,2),0)*(1+$AB$16)^$A13,625)</f>
        <v>0</v>
      </c>
      <c r="I25" s="9">
        <f>MIN(IFERROR(HLOOKUP(I$15-$A13/5,$B$15:$N$16,2),0)*(1+$AB$16)^$A13,625)</f>
        <v>0</v>
      </c>
      <c r="J25" s="9">
        <f>MIN(IFERROR(HLOOKUP(J$15-$A13/5,$B$15:$N$16,2),0)*(1+$AB$16)^$A13,625)</f>
        <v>0</v>
      </c>
      <c r="K25" s="9">
        <f>MIN(IFERROR(HLOOKUP(K$15-$A13/5,$B$15:$N$16,2),0)*(1+$AB$16)^$A13,625)</f>
        <v>0</v>
      </c>
      <c r="L25" s="9">
        <f>MIN(IFERROR(HLOOKUP(L$15-$A13/5,$B$15:$N$16,2),0)*(1+$AB$16)^$A13,625)</f>
        <v>0</v>
      </c>
      <c r="M25" s="9">
        <f>MIN(IFERROR(HLOOKUP(M$15-$A13/5,$B$15:$N$16,2),0)*(1+$AB$16)^$A13,625)</f>
        <v>618.12487893825471</v>
      </c>
      <c r="N25" s="9">
        <f>MIN(IFERROR(HLOOKUP(N$15-$A13/5,$B$15:$N$16,2),0)*(1+$AB$16)^$A13,625)</f>
        <v>545.59350397219453</v>
      </c>
      <c r="O25" s="5"/>
      <c r="P25" s="8"/>
      <c r="Q25" s="2"/>
      <c r="R25" s="2"/>
      <c r="S25" s="8"/>
      <c r="T25" s="8"/>
      <c r="U25" s="8"/>
      <c r="V25" s="8"/>
      <c r="W25" s="8"/>
      <c r="X25" s="8"/>
      <c r="Y25" s="8"/>
      <c r="Z25" s="8"/>
      <c r="AA25" s="8"/>
      <c r="AB25" s="2"/>
      <c r="AC25" s="5"/>
      <c r="AD25" s="8"/>
      <c r="AE25" s="8"/>
      <c r="AF25" s="8"/>
      <c r="AG25" s="9"/>
    </row>
    <row r="28" spans="1:33" ht="12.75" customHeight="1"/>
  </sheetData>
  <pageMargins left="0.78749999999999998" right="0.78749999999999998" top="0.78749999999999998" bottom="0.78749999999999998" header="0.78749999999999998" footer="0.78749999999999998"/>
  <pageSetup paperSize="9" orientation="portrait" useFirstPageNumber="1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Yapura</dc:creator>
  <cp:keywords/>
  <dc:description/>
  <cp:lastModifiedBy/>
  <cp:revision>45</cp:revision>
  <dcterms:created xsi:type="dcterms:W3CDTF">2011-09-21T12:09:59Z</dcterms:created>
  <dcterms:modified xsi:type="dcterms:W3CDTF">2023-09-11T15:19:46Z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