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8"/>
  <workbookPr defaultThemeVersion="166925"/>
  <xr:revisionPtr revIDLastSave="0" documentId="8_{32205936-494C-435A-8469-1A1C944395DB}" xr6:coauthVersionLast="45" xr6:coauthVersionMax="45" xr10:uidLastSave="{00000000-0000-0000-0000-000000000000}"/>
  <bookViews>
    <workbookView xWindow="0" yWindow="0" windowWidth="16384" windowHeight="8192" tabRatio="990" xr2:uid="{00000000-000D-0000-FFFF-FFFF00000000}"/>
  </bookViews>
  <sheets>
    <sheet name="área"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B5" i="1" l="1"/>
  <c r="C5" i="1"/>
  <c r="D5" i="1"/>
  <c r="E5" i="1"/>
  <c r="F5" i="1"/>
  <c r="G5" i="1"/>
  <c r="H5" i="1"/>
  <c r="U4" i="1" l="1"/>
  <c r="P26" i="1"/>
  <c r="B29" i="1"/>
  <c r="B30" i="1" s="1"/>
  <c r="B31" i="1" s="1"/>
  <c r="B28" i="1"/>
  <c r="A5" i="1"/>
  <c r="A6" i="1" s="1"/>
  <c r="A7" i="1" s="1"/>
  <c r="A8" i="1" s="1"/>
  <c r="A9" i="1" s="1"/>
  <c r="A10" i="1" s="1"/>
  <c r="A11" i="1" s="1"/>
  <c r="A12" i="1" s="1"/>
  <c r="A13" i="1" s="1"/>
  <c r="A14" i="1" s="1"/>
  <c r="A15" i="1" s="1"/>
  <c r="A16" i="1" s="1"/>
  <c r="A17" i="1" s="1"/>
  <c r="A18" i="1" s="1"/>
  <c r="A19" i="1" s="1"/>
  <c r="A20" i="1" s="1"/>
  <c r="A21" i="1" s="1"/>
  <c r="A22" i="1" s="1"/>
  <c r="A23" i="1" s="1"/>
  <c r="A24" i="1" s="1"/>
  <c r="P4" i="1"/>
  <c r="O4" i="1"/>
  <c r="N4" i="1"/>
  <c r="M4" i="1"/>
  <c r="L4" i="1"/>
  <c r="K4" i="1"/>
  <c r="J4" i="1"/>
  <c r="Y2" i="1"/>
  <c r="X2" i="1"/>
  <c r="W2" i="1"/>
  <c r="R4" i="1" l="1"/>
  <c r="S4" i="1" s="1"/>
  <c r="T4" i="1" s="1"/>
  <c r="U25" i="1" l="1"/>
  <c r="U26" i="1"/>
  <c r="Y3" i="1"/>
  <c r="X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2" authorId="0" shapeId="0" xr:uid="{00000000-0006-0000-0000-00000C000000}">
      <text>
        <r>
          <rPr>
            <sz val="10"/>
            <rFont val="Arial"/>
            <family val="2"/>
          </rPr>
          <t>Para este análisis de sensibilidad se prepara un tabla con diferentes rotaciones como columna (en este caso en W) dejando una celda en blanco arriba del primer valor (en este caso W3). Como encabezado de las columnas se carga una referencia a las celdas que contienen las fórmulas que se quieren calcular como cuerpo de la tabla (en este caso U25 en X3 y U26 en Y3). Luego, se selecciona el bloque W3:Y20 y en la ficha Datos se despliegan las opciones del grupo Análisis Y Si para seleccionar Tabla de datos. Allí se señala como Celda de entrada (columna) la celda de la Rotación (P24). Al aceptar se completa la Tabla.</t>
        </r>
      </text>
    </comment>
    <comment ref="R3" authorId="0" shapeId="0" xr:uid="{00000000-0006-0000-0000-000005000000}">
      <text>
        <r>
          <rPr>
            <sz val="10"/>
            <rFont val="Arial"/>
            <family val="2"/>
          </rPr>
          <t>Cosecha en el período t (miles de m</t>
        </r>
        <r>
          <rPr>
            <vertAlign val="superscript"/>
            <sz val="10"/>
            <rFont val="Arial"/>
            <family val="2"/>
          </rPr>
          <t>3</t>
        </r>
        <r>
          <rPr>
            <sz val="10"/>
            <rFont val="Arial"/>
            <family val="2"/>
          </rPr>
          <t>)</t>
        </r>
      </text>
    </comment>
    <comment ref="S3" authorId="0" shapeId="0" xr:uid="{00000000-0006-0000-0000-000008000000}">
      <text>
        <r>
          <rPr>
            <sz val="10"/>
            <rFont val="Arial"/>
            <family val="2"/>
          </rPr>
          <t>Ingreso Neto en el período t (en miles de $)</t>
        </r>
      </text>
    </comment>
    <comment ref="T3" authorId="0" shapeId="0" xr:uid="{00000000-0006-0000-0000-000009000000}">
      <text>
        <r>
          <rPr>
            <sz val="10"/>
            <rFont val="Arial"/>
            <family val="2"/>
          </rPr>
          <t>Valor Actual Neto del Ingreso Neto del período t (en miles de $)</t>
        </r>
      </text>
    </comment>
    <comment ref="U3" authorId="0" shapeId="0" xr:uid="{00000000-0006-0000-0000-00000A000000}">
      <text>
        <r>
          <rPr>
            <sz val="10"/>
            <rFont val="Arial"/>
            <family val="2"/>
          </rPr>
          <t>Almacenamiento o existencias de Carbono en el período t (en miles de t de CO_2e)</t>
        </r>
      </text>
    </comment>
    <comment ref="P4" authorId="0" shapeId="0" xr:uid="{00000000-0006-0000-0000-000004000000}">
      <text>
        <r>
          <rPr>
            <sz val="8"/>
            <color rgb="FF000000"/>
            <rFont val="Tahoma"/>
            <family val="2"/>
          </rPr>
          <t>Analizar todas las fórmulas de la fila y luego copiarlas hasta la fila 24.</t>
        </r>
      </text>
    </comment>
    <comment ref="U4" authorId="0" shapeId="0" xr:uid="{00000000-0006-0000-0000-00000B000000}">
      <text>
        <r>
          <rPr>
            <sz val="10"/>
            <rFont val="Arial"/>
            <family val="2"/>
          </rPr>
          <t>El volumen se multiplica por la densidad básica de la madera, se lo expande por un factor para el resto de la biomasa aérea, por otro factor para la subterránea y luego se considera que la fracción de C es la mitad (Existencias de C en la biomasa según la ecuación 3.2.3 de las Directivas de BP del IPCC para LULUCF). Finalmente se lo afecta por el factor de conversión a dióxido de carbono (la razón de pesos atómicos).</t>
        </r>
      </text>
    </comment>
    <comment ref="H5" authorId="0" shapeId="0" xr:uid="{00000000-0006-0000-0000-000003000000}">
      <text>
        <r>
          <rPr>
            <sz val="8"/>
            <color rgb="FF000000"/>
            <rFont val="Tahoma"/>
            <family val="2"/>
          </rPr>
          <t>Analizar todas las fórmulas de la fila y luego copiarlas hasta la fila 24.</t>
        </r>
      </text>
    </comment>
    <comment ref="R25" authorId="0" shapeId="0" xr:uid="{00000000-0006-0000-0000-000006000000}">
      <text>
        <r>
          <rPr>
            <sz val="10"/>
            <rFont val="Arial"/>
            <family val="2"/>
          </rPr>
          <t>Valor actual del bosque manejado, incluyendo la tierra y el vuelo inicial, asumiendo que el horizonte de planificación es suficientemente largo.</t>
        </r>
      </text>
    </comment>
    <comment ref="R26" authorId="0" shapeId="0" xr:uid="{00000000-0006-0000-0000-000007000000}">
      <text>
        <r>
          <rPr>
            <sz val="10"/>
            <rFont val="Arial"/>
            <family val="2"/>
          </rPr>
          <t>Existencias o almacenamiento de C al final del horizonte de planificación.</t>
        </r>
      </text>
    </comment>
    <comment ref="A28" authorId="0" shapeId="0" xr:uid="{00000000-0006-0000-0000-000001000000}">
      <text>
        <r>
          <rPr>
            <sz val="10"/>
            <rFont val="Arial"/>
            <family val="2"/>
          </rPr>
          <t>Incremento Medio Anual</t>
        </r>
      </text>
    </comment>
    <comment ref="A31" authorId="0" shapeId="0" xr:uid="{00000000-0006-0000-0000-000002000000}">
      <text>
        <r>
          <rPr>
            <sz val="10"/>
            <rFont val="Arial"/>
            <family val="2"/>
          </rPr>
          <t>Valor Potencial del Suelo</t>
        </r>
      </text>
    </comment>
  </commentList>
</comments>
</file>

<file path=xl/sharedStrings.xml><?xml version="1.0" encoding="utf-8"?>
<sst xmlns="http://schemas.openxmlformats.org/spreadsheetml/2006/main" count="22" uniqueCount="22">
  <si>
    <t>Simulación de las cosechas regulando por área y cortando primero los rodales de más edad (las celdas en negrita son datos y el resto son cálculos)</t>
  </si>
  <si>
    <t>Superficies en las clases de edad (ha)</t>
  </si>
  <si>
    <t>Superficies de corta en las clases de edad (ha)</t>
  </si>
  <si>
    <t>Indicadores</t>
  </si>
  <si>
    <t>Año</t>
  </si>
  <si>
    <t>P_t</t>
  </si>
  <si>
    <t>N_t</t>
  </si>
  <si>
    <t>VAN_t</t>
  </si>
  <si>
    <t>C_t</t>
  </si>
  <si>
    <r>
      <rPr>
        <sz val="10"/>
        <rFont val="Arial"/>
        <family val="2"/>
      </rPr>
      <t>Rendimiento (m</t>
    </r>
    <r>
      <rPr>
        <vertAlign val="superscript"/>
        <sz val="10"/>
        <rFont val="Arial"/>
        <family val="2"/>
      </rPr>
      <t>3</t>
    </r>
    <r>
      <rPr>
        <sz val="10"/>
        <rFont val="Arial"/>
        <family val="2"/>
      </rPr>
      <t>/ha)</t>
    </r>
  </si>
  <si>
    <r>
      <rPr>
        <sz val="10"/>
        <rFont val="Arial"/>
        <family val="2"/>
      </rPr>
      <t>Precio ($/m</t>
    </r>
    <r>
      <rPr>
        <vertAlign val="superscript"/>
        <sz val="10"/>
        <rFont val="Arial"/>
        <family val="2"/>
      </rPr>
      <t>3</t>
    </r>
    <r>
      <rPr>
        <sz val="10"/>
        <rFont val="Arial"/>
        <family val="2"/>
      </rPr>
      <t>)</t>
    </r>
  </si>
  <si>
    <t>Rotación (años)</t>
  </si>
  <si>
    <t>VA bosque manejado (miles de $)</t>
  </si>
  <si>
    <t>Costo regeneración ($/ha)</t>
  </si>
  <si>
    <t>Gasto anual a&amp;i ($/ha)</t>
  </si>
  <si>
    <t>Tasa de interés anual</t>
  </si>
  <si>
    <t>Superficie de corta periódica (ha)</t>
  </si>
  <si>
    <t>Carbono secuestrado (miles de t de CO_2e)</t>
  </si>
  <si>
    <t>IMA (m³/ha/año)</t>
  </si>
  <si>
    <t>Ingreso bruto ($/ha)</t>
  </si>
  <si>
    <t>Ingreso neto ($/ha)</t>
  </si>
  <si>
    <t>VPS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</si>
</sst>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0"/>
      <name val="Arial"/>
      <family val="2"/>
    </font>
    <font>
      <b/>
      <sz val="10"/>
      <name val="Arial"/>
      <family val="2"/>
    </font>
    <font>
      <vertAlign val="superscript"/>
      <sz val="10"/>
      <name val="Arial"/>
      <family val="2"/>
    </font>
    <font>
      <sz val="8"/>
      <color rgb="FF000000"/>
      <name val="Tahoma"/>
      <family val="2"/>
    </font>
    <font>
      <sz val="10"/>
      <name val="Arial"/>
      <family val="2"/>
    </font>
  </fonts>
  <fills count="5">
    <fill>
      <patternFill patternType="none"/>
    </fill>
    <fill>
      <patternFill patternType="gray125"/>
    </fill>
    <fill>
      <patternFill patternType="solid">
        <fgColor rgb="FF00FFFF"/>
        <bgColor rgb="FF00FFFF"/>
      </patternFill>
    </fill>
    <fill>
      <patternFill patternType="solid">
        <fgColor rgb="FF00FF00"/>
        <bgColor rgb="FF33CCCC"/>
      </patternFill>
    </fill>
    <fill>
      <patternFill patternType="solid">
        <fgColor rgb="FFFFFF00"/>
        <bgColor rgb="FFFFFF00"/>
      </patternFill>
    </fill>
  </fills>
  <borders count="2">
    <border>
      <left/>
      <right/>
      <top/>
      <bottom/>
      <diagonal/>
    </border>
    <border>
      <left/>
      <right/>
      <top/>
      <bottom style="thin">
        <color rgb="FF3A3935"/>
      </bottom>
      <diagonal/>
    </border>
  </borders>
  <cellStyleXfs count="2">
    <xf numFmtId="0" fontId="0" fillId="0" borderId="0"/>
    <xf numFmtId="0" fontId="4" fillId="2" borderId="0" applyFont="0" applyBorder="0" applyAlignment="0" applyProtection="0"/>
  </cellStyleXfs>
  <cellXfs count="12">
    <xf numFmtId="0" fontId="0" fillId="0" borderId="0" xfId="0"/>
    <xf numFmtId="0" fontId="1" fillId="3" borderId="1" xfId="0" applyFont="1" applyFill="1" applyBorder="1"/>
    <xf numFmtId="0" fontId="1" fillId="3" borderId="0" xfId="0" applyFont="1" applyFill="1"/>
    <xf numFmtId="0" fontId="0" fillId="3" borderId="0" xfId="0" applyFill="1"/>
    <xf numFmtId="1" fontId="0" fillId="3" borderId="0" xfId="0" applyNumberFormat="1" applyFill="1"/>
    <xf numFmtId="164" fontId="0" fillId="3" borderId="0" xfId="0" applyNumberFormat="1" applyFill="1"/>
    <xf numFmtId="1" fontId="1" fillId="0" borderId="0" xfId="0" applyNumberFormat="1" applyFont="1"/>
    <xf numFmtId="1" fontId="0" fillId="4" borderId="0" xfId="0" applyNumberFormat="1" applyFill="1"/>
    <xf numFmtId="164" fontId="0" fillId="4" borderId="0" xfId="0" applyNumberFormat="1" applyFill="1"/>
    <xf numFmtId="164" fontId="1" fillId="3" borderId="0" xfId="0" applyNumberFormat="1" applyFont="1" applyFill="1"/>
    <xf numFmtId="1" fontId="0" fillId="0" borderId="0" xfId="0" applyNumberFormat="1"/>
    <xf numFmtId="164" fontId="0" fillId="0" borderId="0" xfId="0" applyNumberFormat="1"/>
  </cellXfs>
  <cellStyles count="2">
    <cellStyle name="Explanatory Text" xfId="1" builtinId="53" customBuiltin="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A393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scatterChart>
        <c:scatterStyle val="lineMarker"/>
        <c:varyColors val="0"/>
        <c:ser>
          <c:idx val="0"/>
          <c:order val="0"/>
          <c:tx>
            <c:strRef>
              <c:f>área!$X$2:$X$2</c:f>
              <c:strCache>
                <c:ptCount val="1"/>
                <c:pt idx="0">
                  <c:v>VA bosque manejado (miles de $)</c:v>
                </c:pt>
              </c:strCache>
            </c:strRef>
          </c:tx>
          <c:spPr>
            <a:ln w="10800">
              <a:solidFill>
                <a:srgbClr val="0000FF"/>
              </a:solidFill>
              <a:round/>
            </a:ln>
          </c:spPr>
          <c:marker>
            <c:symbol val="none"/>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área!$W$4:$W$20</c:f>
              <c:numCache>
                <c:formatCode>0.0</c:formatCode>
                <c:ptCount val="17"/>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numCache>
            </c:numRef>
          </c:xVal>
          <c:yVal>
            <c:numRef>
              <c:f>área!$X$4:$X$20</c:f>
              <c:numCache>
                <c:formatCode>0</c:formatCode>
                <c:ptCount val="17"/>
                <c:pt idx="0">
                  <c:v>4145</c:v>
                </c:pt>
                <c:pt idx="1">
                  <c:v>4197</c:v>
                </c:pt>
                <c:pt idx="2">
                  <c:v>4177</c:v>
                </c:pt>
                <c:pt idx="3">
                  <c:v>3966</c:v>
                </c:pt>
                <c:pt idx="4">
                  <c:v>3772</c:v>
                </c:pt>
                <c:pt idx="5">
                  <c:v>3532</c:v>
                </c:pt>
                <c:pt idx="6">
                  <c:v>3333</c:v>
                </c:pt>
                <c:pt idx="7">
                  <c:v>3128</c:v>
                </c:pt>
                <c:pt idx="8">
                  <c:v>2947</c:v>
                </c:pt>
                <c:pt idx="9">
                  <c:v>2764</c:v>
                </c:pt>
                <c:pt idx="10">
                  <c:v>2596</c:v>
                </c:pt>
                <c:pt idx="11">
                  <c:v>2421</c:v>
                </c:pt>
                <c:pt idx="12">
                  <c:v>2268</c:v>
                </c:pt>
                <c:pt idx="13">
                  <c:v>2133</c:v>
                </c:pt>
                <c:pt idx="14">
                  <c:v>2013</c:v>
                </c:pt>
                <c:pt idx="15">
                  <c:v>1906</c:v>
                </c:pt>
                <c:pt idx="16">
                  <c:v>1809</c:v>
                </c:pt>
              </c:numCache>
            </c:numRef>
          </c:yVal>
          <c:smooth val="0"/>
          <c:extLst>
            <c:ext xmlns:c16="http://schemas.microsoft.com/office/drawing/2014/chart" uri="{C3380CC4-5D6E-409C-BE32-E72D297353CC}">
              <c16:uniqueId val="{00000000-1A26-4C78-8FBF-E68700EFE82C}"/>
            </c:ext>
          </c:extLst>
        </c:ser>
        <c:dLbls>
          <c:showLegendKey val="0"/>
          <c:showVal val="0"/>
          <c:showCatName val="0"/>
          <c:showSerName val="0"/>
          <c:showPercent val="0"/>
          <c:showBubbleSize val="0"/>
        </c:dLbls>
        <c:axId val="25132876"/>
        <c:axId val="51441110"/>
      </c:scatterChart>
      <c:scatterChart>
        <c:scatterStyle val="lineMarker"/>
        <c:varyColors val="0"/>
        <c:ser>
          <c:idx val="1"/>
          <c:order val="1"/>
          <c:tx>
            <c:strRef>
              <c:f>área!$Y$2:$Y$2</c:f>
              <c:strCache>
                <c:ptCount val="1"/>
                <c:pt idx="0">
                  <c:v>Carbono secuestrado (miles de t de CO_2e)</c:v>
                </c:pt>
              </c:strCache>
            </c:strRef>
          </c:tx>
          <c:spPr>
            <a:ln w="10800">
              <a:solidFill>
                <a:srgbClr val="FF0000"/>
              </a:solidFill>
              <a:round/>
            </a:ln>
          </c:spPr>
          <c:marker>
            <c:symbol val="none"/>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área!$W$4:$W$20</c:f>
              <c:numCache>
                <c:formatCode>0.0</c:formatCode>
                <c:ptCount val="17"/>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numCache>
            </c:numRef>
          </c:xVal>
          <c:yVal>
            <c:numRef>
              <c:f>área!$Y$4:$Y$20</c:f>
              <c:numCache>
                <c:formatCode>0.0</c:formatCode>
                <c:ptCount val="17"/>
                <c:pt idx="0">
                  <c:v>169</c:v>
                </c:pt>
                <c:pt idx="1">
                  <c:v>224</c:v>
                </c:pt>
                <c:pt idx="2">
                  <c:v>261</c:v>
                </c:pt>
                <c:pt idx="3">
                  <c:v>304</c:v>
                </c:pt>
                <c:pt idx="4">
                  <c:v>336</c:v>
                </c:pt>
                <c:pt idx="5">
                  <c:v>372</c:v>
                </c:pt>
                <c:pt idx="6">
                  <c:v>400</c:v>
                </c:pt>
                <c:pt idx="7">
                  <c:v>429</c:v>
                </c:pt>
                <c:pt idx="8">
                  <c:v>453</c:v>
                </c:pt>
                <c:pt idx="9">
                  <c:v>478</c:v>
                </c:pt>
                <c:pt idx="10">
                  <c:v>499</c:v>
                </c:pt>
                <c:pt idx="11">
                  <c:v>517</c:v>
                </c:pt>
                <c:pt idx="12">
                  <c:v>533</c:v>
                </c:pt>
                <c:pt idx="13">
                  <c:v>547</c:v>
                </c:pt>
                <c:pt idx="14">
                  <c:v>559</c:v>
                </c:pt>
                <c:pt idx="15">
                  <c:v>570</c:v>
                </c:pt>
                <c:pt idx="16">
                  <c:v>580</c:v>
                </c:pt>
              </c:numCache>
            </c:numRef>
          </c:yVal>
          <c:smooth val="0"/>
          <c:extLst>
            <c:ext xmlns:c16="http://schemas.microsoft.com/office/drawing/2014/chart" uri="{C3380CC4-5D6E-409C-BE32-E72D297353CC}">
              <c16:uniqueId val="{00000001-1A26-4C78-8FBF-E68700EFE82C}"/>
            </c:ext>
          </c:extLst>
        </c:ser>
        <c:dLbls>
          <c:showLegendKey val="0"/>
          <c:showVal val="0"/>
          <c:showCatName val="0"/>
          <c:showSerName val="0"/>
          <c:showPercent val="0"/>
          <c:showBubbleSize val="0"/>
        </c:dLbls>
        <c:axId val="44760136"/>
        <c:axId val="20124562"/>
      </c:scatterChart>
      <c:valAx>
        <c:axId val="25132876"/>
        <c:scaling>
          <c:orientation val="minMax"/>
        </c:scaling>
        <c:delete val="0"/>
        <c:axPos val="b"/>
        <c:title>
          <c:tx>
            <c:rich>
              <a:bodyPr rot="0"/>
              <a:lstStyle/>
              <a:p>
                <a:pPr>
                  <a:defRPr lang="es-AR" sz="900" b="0" strike="noStrike" spc="-1">
                    <a:solidFill>
                      <a:srgbClr val="000000"/>
                    </a:solidFill>
                    <a:uFill>
                      <a:solidFill>
                        <a:srgbClr val="FFFFFF"/>
                      </a:solidFill>
                    </a:uFill>
                    <a:latin typeface="Arial"/>
                  </a:defRPr>
                </a:pPr>
                <a:r>
                  <a:rPr lang="es-AR" sz="900" b="0" strike="noStrike" spc="-1">
                    <a:solidFill>
                      <a:srgbClr val="000000"/>
                    </a:solidFill>
                    <a:uFill>
                      <a:solidFill>
                        <a:srgbClr val="FFFFFF"/>
                      </a:solidFill>
                    </a:uFill>
                    <a:latin typeface="Arial"/>
                  </a:rPr>
                  <a:t>Rotación (años)</a:t>
                </a:r>
              </a:p>
            </c:rich>
          </c:tx>
          <c:overlay val="0"/>
        </c:title>
        <c:numFmt formatCode="0" sourceLinked="0"/>
        <c:majorTickMark val="out"/>
        <c:minorTickMark val="none"/>
        <c:tickLblPos val="nextTo"/>
        <c:spPr>
          <a:ln>
            <a:noFill/>
          </a:ln>
        </c:spPr>
        <c:txPr>
          <a:bodyPr/>
          <a:lstStyle/>
          <a:p>
            <a:pPr>
              <a:defRPr lang="es-AR" sz="800" b="0" strike="noStrike" spc="-1">
                <a:solidFill>
                  <a:srgbClr val="000000"/>
                </a:solidFill>
                <a:uFill>
                  <a:solidFill>
                    <a:srgbClr val="FFFFFF"/>
                  </a:solidFill>
                </a:uFill>
                <a:latin typeface="Arial"/>
              </a:defRPr>
            </a:pPr>
            <a:endParaRPr lang="en-US"/>
          </a:p>
        </c:txPr>
        <c:crossAx val="51441110"/>
        <c:crosses val="autoZero"/>
        <c:crossBetween val="midCat"/>
      </c:valAx>
      <c:valAx>
        <c:axId val="51441110"/>
        <c:scaling>
          <c:orientation val="minMax"/>
        </c:scaling>
        <c:delete val="0"/>
        <c:axPos val="l"/>
        <c:title>
          <c:tx>
            <c:rich>
              <a:bodyPr rot="-5400000"/>
              <a:lstStyle/>
              <a:p>
                <a:pPr>
                  <a:defRPr lang="es-AR" sz="900" b="0" strike="noStrike" spc="-1">
                    <a:solidFill>
                      <a:srgbClr val="000000"/>
                    </a:solidFill>
                    <a:uFill>
                      <a:solidFill>
                        <a:srgbClr val="FFFFFF"/>
                      </a:solidFill>
                    </a:uFill>
                    <a:latin typeface="Arial"/>
                  </a:defRPr>
                </a:pPr>
                <a:r>
                  <a:rPr lang="es-AR" sz="900" b="0" strike="noStrike" spc="-1">
                    <a:solidFill>
                      <a:srgbClr val="000000"/>
                    </a:solidFill>
                    <a:uFill>
                      <a:solidFill>
                        <a:srgbClr val="FFFFFF"/>
                      </a:solidFill>
                    </a:uFill>
                    <a:latin typeface="Arial"/>
                  </a:rPr>
                  <a:t>Valor Actual del Bosque Manejado (miles de $)</a:t>
                </a:r>
              </a:p>
            </c:rich>
          </c:tx>
          <c:overlay val="0"/>
        </c:title>
        <c:numFmt formatCode="0" sourceLinked="1"/>
        <c:majorTickMark val="out"/>
        <c:minorTickMark val="none"/>
        <c:tickLblPos val="nextTo"/>
        <c:spPr>
          <a:ln>
            <a:noFill/>
          </a:ln>
        </c:spPr>
        <c:txPr>
          <a:bodyPr/>
          <a:lstStyle/>
          <a:p>
            <a:pPr>
              <a:defRPr lang="es-AR" sz="800" b="0" strike="noStrike" spc="-1">
                <a:solidFill>
                  <a:srgbClr val="000000"/>
                </a:solidFill>
                <a:uFill>
                  <a:solidFill>
                    <a:srgbClr val="FFFFFF"/>
                  </a:solidFill>
                </a:uFill>
                <a:latin typeface="Arial"/>
              </a:defRPr>
            </a:pPr>
            <a:endParaRPr lang="en-US"/>
          </a:p>
        </c:txPr>
        <c:crossAx val="25132876"/>
        <c:crossesAt val="0"/>
        <c:crossBetween val="midCat"/>
      </c:valAx>
      <c:valAx>
        <c:axId val="44760136"/>
        <c:scaling>
          <c:orientation val="minMax"/>
        </c:scaling>
        <c:delete val="1"/>
        <c:axPos val="t"/>
        <c:numFmt formatCode="0.0" sourceLinked="1"/>
        <c:majorTickMark val="out"/>
        <c:minorTickMark val="none"/>
        <c:tickLblPos val="nextTo"/>
        <c:crossAx val="20124562"/>
        <c:crosses val="max"/>
        <c:crossBetween val="midCat"/>
      </c:valAx>
      <c:valAx>
        <c:axId val="20124562"/>
        <c:scaling>
          <c:orientation val="minMax"/>
        </c:scaling>
        <c:delete val="0"/>
        <c:axPos val="r"/>
        <c:title>
          <c:tx>
            <c:rich>
              <a:bodyPr rot="-5400000"/>
              <a:lstStyle/>
              <a:p>
                <a:pPr>
                  <a:defRPr lang="es-AR" sz="900" b="0" strike="noStrike" spc="-1">
                    <a:solidFill>
                      <a:srgbClr val="000000"/>
                    </a:solidFill>
                    <a:uFill>
                      <a:solidFill>
                        <a:srgbClr val="FFFFFF"/>
                      </a:solidFill>
                    </a:uFill>
                    <a:latin typeface="Arial"/>
                  </a:defRPr>
                </a:pPr>
                <a:r>
                  <a:rPr lang="es-AR" sz="900" b="0" strike="noStrike" spc="-1">
                    <a:solidFill>
                      <a:srgbClr val="000000"/>
                    </a:solidFill>
                    <a:uFill>
                      <a:solidFill>
                        <a:srgbClr val="FFFFFF"/>
                      </a:solidFill>
                    </a:uFill>
                    <a:latin typeface="Arial"/>
                  </a:rPr>
                  <a:t>Carbono Secuestrado (miles de t de CO_2e)</a:t>
                </a:r>
              </a:p>
            </c:rich>
          </c:tx>
          <c:overlay val="0"/>
        </c:title>
        <c:numFmt formatCode="0" sourceLinked="0"/>
        <c:majorTickMark val="out"/>
        <c:minorTickMark val="none"/>
        <c:tickLblPos val="nextTo"/>
        <c:spPr>
          <a:ln>
            <a:noFill/>
          </a:ln>
        </c:spPr>
        <c:txPr>
          <a:bodyPr/>
          <a:lstStyle/>
          <a:p>
            <a:pPr>
              <a:defRPr lang="es-AR" sz="800" b="0" strike="noStrike" spc="-1">
                <a:solidFill>
                  <a:srgbClr val="000000"/>
                </a:solidFill>
                <a:uFill>
                  <a:solidFill>
                    <a:srgbClr val="FFFFFF"/>
                  </a:solidFill>
                </a:uFill>
                <a:latin typeface="Arial"/>
              </a:defRPr>
            </a:pPr>
            <a:endParaRPr lang="en-US"/>
          </a:p>
        </c:txPr>
        <c:crossAx val="44760136"/>
        <c:crosses val="max"/>
        <c:crossBetween val="midCat"/>
      </c:valAx>
      <c:spPr>
        <a:noFill/>
        <a:ln>
          <a:solidFill>
            <a:srgbClr val="008000"/>
          </a:solidFill>
        </a:ln>
      </c:spPr>
    </c:plotArea>
    <c:legend>
      <c:legendPos val="b"/>
      <c:overlay val="0"/>
      <c:spPr>
        <a:noFill/>
        <a:ln>
          <a:solidFill>
            <a:srgbClr val="008000"/>
          </a:solidFill>
        </a:ln>
      </c:spPr>
    </c:legend>
    <c:plotVisOnly val="1"/>
    <c:dispBlanksAs val="span"/>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25</xdr:col>
      <xdr:colOff>456840</xdr:colOff>
      <xdr:row>0</xdr:row>
      <xdr:rowOff>32760</xdr:rowOff>
    </xdr:from>
    <xdr:to>
      <xdr:col>29</xdr:col>
      <xdr:colOff>744480</xdr:colOff>
      <xdr:row>25</xdr:row>
      <xdr:rowOff>110160</xdr:rowOff>
    </xdr:to>
    <xdr:graphicFrame macro="">
      <xdr:nvGraphicFramePr>
        <xdr:cNvPr id="2" nam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9" zoomScale="137" zoomScaleNormal="137" workbookViewId="0">
      <selection activeCell="B28" sqref="B28:H31"/>
    </sheetView>
  </sheetViews>
  <sheetFormatPr defaultRowHeight="12.75"/>
  <cols>
    <col min="1" max="8" width="7.7109375"/>
    <col min="9" max="9" width="2.5703125"/>
    <col min="10" max="16" width="7.7109375"/>
    <col min="17" max="17" width="2.5703125"/>
    <col min="18" max="21" width="7.7109375"/>
    <col min="22" max="22" width="2.5703125"/>
    <col min="23" max="25" width="7.7109375"/>
    <col min="26" max="1025" width="11.5703125"/>
  </cols>
  <sheetData>
    <row r="1" spans="1:25" ht="12.75" customHeight="1">
      <c r="A1" s="1" t="s">
        <v>0</v>
      </c>
      <c r="B1" s="1"/>
      <c r="C1" s="1"/>
      <c r="D1" s="1"/>
      <c r="E1" s="1"/>
      <c r="F1" s="1"/>
      <c r="G1" s="1"/>
      <c r="H1" s="1"/>
      <c r="I1" s="1"/>
      <c r="J1" s="1"/>
      <c r="K1" s="1"/>
      <c r="L1" s="1"/>
      <c r="M1" s="1"/>
      <c r="N1" s="1"/>
      <c r="O1" s="1"/>
      <c r="P1" s="1"/>
      <c r="Q1" s="1"/>
      <c r="R1" s="1"/>
      <c r="S1" s="1"/>
      <c r="T1" s="1"/>
      <c r="U1" s="1"/>
    </row>
    <row r="2" spans="1:25" ht="12.75" customHeight="1">
      <c r="A2" s="2"/>
      <c r="B2" s="2" t="s">
        <v>1</v>
      </c>
      <c r="C2" s="2"/>
      <c r="D2" s="2"/>
      <c r="E2" s="2"/>
      <c r="F2" s="2"/>
      <c r="G2" s="2"/>
      <c r="H2" s="2"/>
      <c r="I2" s="2"/>
      <c r="J2" s="2" t="s">
        <v>2</v>
      </c>
      <c r="K2" s="2"/>
      <c r="L2" s="2"/>
      <c r="M2" s="2"/>
      <c r="N2" s="2"/>
      <c r="O2" s="2"/>
      <c r="P2" s="2"/>
      <c r="Q2" s="2"/>
      <c r="R2" s="2" t="s">
        <v>3</v>
      </c>
      <c r="S2" s="2"/>
      <c r="T2" s="2"/>
      <c r="U2" s="2"/>
      <c r="W2" s="3" t="str">
        <f>M25</f>
        <v>Rotación (años)</v>
      </c>
      <c r="X2" s="3" t="str">
        <f>R25</f>
        <v>VA bosque manejado (miles de $)</v>
      </c>
      <c r="Y2" s="3" t="str">
        <f>R26</f>
        <v>Carbono secuestrado (miles de t de CO_2e)</v>
      </c>
    </row>
    <row r="3" spans="1:25" ht="12.75" customHeight="1">
      <c r="A3" s="2" t="s">
        <v>4</v>
      </c>
      <c r="B3" s="2">
        <v>1</v>
      </c>
      <c r="C3" s="2">
        <v>2</v>
      </c>
      <c r="D3" s="2">
        <v>3</v>
      </c>
      <c r="E3" s="2">
        <v>4</v>
      </c>
      <c r="F3" s="2">
        <v>5</v>
      </c>
      <c r="G3" s="2">
        <v>6</v>
      </c>
      <c r="H3" s="2">
        <v>7</v>
      </c>
      <c r="I3" s="2"/>
      <c r="J3" s="2">
        <v>1</v>
      </c>
      <c r="K3" s="2">
        <v>2</v>
      </c>
      <c r="L3" s="2">
        <v>3</v>
      </c>
      <c r="M3" s="2">
        <v>4</v>
      </c>
      <c r="N3" s="2">
        <v>5</v>
      </c>
      <c r="O3" s="2">
        <v>6</v>
      </c>
      <c r="P3" s="2">
        <v>7</v>
      </c>
      <c r="Q3" s="2"/>
      <c r="R3" s="2" t="s">
        <v>5</v>
      </c>
      <c r="S3" s="2" t="s">
        <v>6</v>
      </c>
      <c r="T3" s="2" t="s">
        <v>7</v>
      </c>
      <c r="U3" s="2" t="s">
        <v>8</v>
      </c>
      <c r="W3" s="3"/>
      <c r="X3" s="4">
        <f>U25</f>
        <v>969.68</v>
      </c>
      <c r="Y3" s="5">
        <f>U26</f>
        <v>0</v>
      </c>
    </row>
    <row r="4" spans="1:25" ht="12.75" customHeight="1">
      <c r="A4" s="2">
        <v>0</v>
      </c>
      <c r="B4" s="6">
        <v>125</v>
      </c>
      <c r="C4" s="6">
        <v>100</v>
      </c>
      <c r="D4" s="6">
        <v>200</v>
      </c>
      <c r="E4" s="6">
        <v>55</v>
      </c>
      <c r="F4" s="6">
        <v>200</v>
      </c>
      <c r="G4" s="6">
        <v>150</v>
      </c>
      <c r="H4" s="6">
        <v>170</v>
      </c>
      <c r="J4" s="7">
        <f>MIN(B4,$P$26-SUM(K4:$P4))</f>
        <v>0</v>
      </c>
      <c r="K4" s="7">
        <f>MIN(C4,$P$26-SUM(L4:$P4))</f>
        <v>0</v>
      </c>
      <c r="L4" s="7">
        <f>MIN(D4,$P$26-SUM(M4:$P4))</f>
        <v>0</v>
      </c>
      <c r="M4" s="7">
        <f>MIN(E4,$P$26-SUM(N4:$P4))</f>
        <v>0</v>
      </c>
      <c r="N4" s="7">
        <f>MIN(F4,$P$26-SUM(O4:$P4))</f>
        <v>0</v>
      </c>
      <c r="O4" s="7">
        <f>MIN(G4,$P$26-SUM(P4:$P4))</f>
        <v>80</v>
      </c>
      <c r="P4" s="7">
        <f>MIN(H4,$P$26)</f>
        <v>170</v>
      </c>
      <c r="R4" s="7">
        <f>SUMPRODUCT(J4:P4,$B$25:$H$25)/1000</f>
        <v>140.71</v>
      </c>
      <c r="S4" s="7">
        <f>(R4*1000*$L$25-SUM(J4:P4)*$D$26-SUM($B$4:$H$4)*$H$26)/1000</f>
        <v>969.68</v>
      </c>
      <c r="T4" s="7">
        <f>S4/(1+$L$26)^A4</f>
        <v>969.68</v>
      </c>
      <c r="U4" s="8">
        <f>(0.45*(1+0.3)*(1+0.25)*0.5*(44/12))*SUMPRODUCT(B4:H4,$B$25:$H$25)/1000</f>
        <v>524.79435937500011</v>
      </c>
      <c r="W4" s="9">
        <v>10</v>
      </c>
      <c r="X4" s="7">
        <v>4145</v>
      </c>
      <c r="Y4" s="8">
        <v>169</v>
      </c>
    </row>
    <row r="5" spans="1:25" ht="12.75" customHeight="1">
      <c r="A5" s="3">
        <f>A4+5</f>
        <v>5</v>
      </c>
      <c r="B5" s="7">
        <f>SUM(J4:P4)</f>
        <v>250</v>
      </c>
      <c r="C5" s="7">
        <f>B4-J4</f>
        <v>125</v>
      </c>
      <c r="D5" s="7">
        <f>C4-K4</f>
        <v>100</v>
      </c>
      <c r="E5" s="7">
        <f>D4-L4</f>
        <v>200</v>
      </c>
      <c r="F5" s="7">
        <f>E4-M4</f>
        <v>55</v>
      </c>
      <c r="G5" s="7">
        <f>F4-N4</f>
        <v>200</v>
      </c>
      <c r="H5" s="7">
        <f>G4-O4+H4-P4</f>
        <v>70</v>
      </c>
      <c r="J5" s="7"/>
      <c r="K5" s="7"/>
      <c r="L5" s="7"/>
      <c r="M5" s="7"/>
      <c r="N5" s="7"/>
      <c r="O5" s="7"/>
      <c r="P5" s="7"/>
      <c r="R5" s="7"/>
      <c r="S5" s="7"/>
      <c r="T5" s="7"/>
      <c r="U5" s="8"/>
      <c r="W5" s="9">
        <v>12.5</v>
      </c>
      <c r="X5" s="7">
        <v>4197</v>
      </c>
      <c r="Y5" s="8">
        <v>224</v>
      </c>
    </row>
    <row r="6" spans="1:25" ht="12.75" customHeight="1">
      <c r="A6" s="3">
        <f>A5+5</f>
        <v>10</v>
      </c>
      <c r="B6" s="7"/>
      <c r="C6" s="7"/>
      <c r="D6" s="7"/>
      <c r="E6" s="7"/>
      <c r="F6" s="7"/>
      <c r="G6" s="7"/>
      <c r="H6" s="7"/>
      <c r="J6" s="7"/>
      <c r="K6" s="7"/>
      <c r="L6" s="7"/>
      <c r="M6" s="7"/>
      <c r="N6" s="7"/>
      <c r="O6" s="7"/>
      <c r="P6" s="7"/>
      <c r="R6" s="7"/>
      <c r="S6" s="7"/>
      <c r="T6" s="7"/>
      <c r="U6" s="8"/>
      <c r="W6" s="9">
        <v>15</v>
      </c>
      <c r="X6" s="7">
        <v>4177</v>
      </c>
      <c r="Y6" s="8">
        <v>261</v>
      </c>
    </row>
    <row r="7" spans="1:25" ht="12.75" customHeight="1">
      <c r="A7" s="3">
        <f>A6+5</f>
        <v>15</v>
      </c>
      <c r="B7" s="7"/>
      <c r="C7" s="7"/>
      <c r="D7" s="7"/>
      <c r="E7" s="7"/>
      <c r="F7" s="7"/>
      <c r="G7" s="7"/>
      <c r="H7" s="7"/>
      <c r="J7" s="7"/>
      <c r="K7" s="7"/>
      <c r="L7" s="7"/>
      <c r="M7" s="7"/>
      <c r="N7" s="7"/>
      <c r="O7" s="7"/>
      <c r="P7" s="7"/>
      <c r="R7" s="7"/>
      <c r="S7" s="7"/>
      <c r="T7" s="7"/>
      <c r="U7" s="8"/>
      <c r="W7" s="9">
        <v>17.5</v>
      </c>
      <c r="X7" s="7">
        <v>3966</v>
      </c>
      <c r="Y7" s="8">
        <v>304</v>
      </c>
    </row>
    <row r="8" spans="1:25" ht="12.75" customHeight="1">
      <c r="A8" s="3">
        <f>A7+5</f>
        <v>20</v>
      </c>
      <c r="B8" s="7"/>
      <c r="C8" s="7"/>
      <c r="D8" s="7"/>
      <c r="E8" s="7"/>
      <c r="F8" s="7"/>
      <c r="G8" s="7"/>
      <c r="H8" s="7"/>
      <c r="J8" s="7"/>
      <c r="K8" s="7"/>
      <c r="L8" s="7"/>
      <c r="M8" s="7"/>
      <c r="N8" s="7"/>
      <c r="O8" s="7"/>
      <c r="P8" s="7"/>
      <c r="R8" s="7"/>
      <c r="S8" s="7"/>
      <c r="T8" s="7"/>
      <c r="U8" s="8"/>
      <c r="W8" s="9">
        <v>20</v>
      </c>
      <c r="X8" s="7">
        <v>3772</v>
      </c>
      <c r="Y8" s="8">
        <v>336</v>
      </c>
    </row>
    <row r="9" spans="1:25" ht="12.75" customHeight="1">
      <c r="A9" s="3">
        <f>A8+5</f>
        <v>25</v>
      </c>
      <c r="B9" s="7"/>
      <c r="C9" s="7"/>
      <c r="D9" s="7"/>
      <c r="E9" s="7"/>
      <c r="F9" s="7"/>
      <c r="G9" s="7"/>
      <c r="H9" s="7"/>
      <c r="J9" s="7"/>
      <c r="K9" s="7"/>
      <c r="L9" s="7"/>
      <c r="M9" s="7"/>
      <c r="N9" s="7"/>
      <c r="O9" s="7"/>
      <c r="P9" s="7"/>
      <c r="R9" s="7"/>
      <c r="S9" s="7"/>
      <c r="T9" s="7"/>
      <c r="U9" s="8"/>
      <c r="W9" s="9">
        <v>22.5</v>
      </c>
      <c r="X9" s="7">
        <v>3532</v>
      </c>
      <c r="Y9" s="8">
        <v>372</v>
      </c>
    </row>
    <row r="10" spans="1:25" ht="12.75" customHeight="1">
      <c r="A10" s="3">
        <f>A9+5</f>
        <v>30</v>
      </c>
      <c r="B10" s="7"/>
      <c r="C10" s="7"/>
      <c r="D10" s="7"/>
      <c r="E10" s="7"/>
      <c r="F10" s="7"/>
      <c r="G10" s="7"/>
      <c r="H10" s="7"/>
      <c r="J10" s="7"/>
      <c r="K10" s="7"/>
      <c r="L10" s="7"/>
      <c r="M10" s="7"/>
      <c r="N10" s="7"/>
      <c r="O10" s="7"/>
      <c r="P10" s="7"/>
      <c r="R10" s="7"/>
      <c r="S10" s="7"/>
      <c r="T10" s="7"/>
      <c r="U10" s="8"/>
      <c r="W10" s="9">
        <v>25</v>
      </c>
      <c r="X10" s="7">
        <v>3333</v>
      </c>
      <c r="Y10" s="8">
        <v>400</v>
      </c>
    </row>
    <row r="11" spans="1:25" ht="12.75" customHeight="1">
      <c r="A11" s="3">
        <f>A10+5</f>
        <v>35</v>
      </c>
      <c r="B11" s="7"/>
      <c r="C11" s="7"/>
      <c r="D11" s="7"/>
      <c r="E11" s="7"/>
      <c r="F11" s="7"/>
      <c r="G11" s="7"/>
      <c r="H11" s="7"/>
      <c r="J11" s="7"/>
      <c r="K11" s="7"/>
      <c r="L11" s="7"/>
      <c r="M11" s="7"/>
      <c r="N11" s="7"/>
      <c r="O11" s="7"/>
      <c r="P11" s="7"/>
      <c r="R11" s="7"/>
      <c r="S11" s="7"/>
      <c r="T11" s="7"/>
      <c r="U11" s="8"/>
      <c r="W11" s="9">
        <v>27.5</v>
      </c>
      <c r="X11" s="7">
        <v>3128</v>
      </c>
      <c r="Y11" s="8">
        <v>429</v>
      </c>
    </row>
    <row r="12" spans="1:25" ht="12.75" customHeight="1">
      <c r="A12" s="3">
        <f>A11+5</f>
        <v>40</v>
      </c>
      <c r="B12" s="7"/>
      <c r="C12" s="7"/>
      <c r="D12" s="7"/>
      <c r="E12" s="7"/>
      <c r="F12" s="7"/>
      <c r="G12" s="7"/>
      <c r="H12" s="7"/>
      <c r="J12" s="7"/>
      <c r="K12" s="7"/>
      <c r="L12" s="7"/>
      <c r="M12" s="7"/>
      <c r="N12" s="7"/>
      <c r="O12" s="7"/>
      <c r="P12" s="7"/>
      <c r="R12" s="7"/>
      <c r="S12" s="7"/>
      <c r="T12" s="7"/>
      <c r="U12" s="8"/>
      <c r="W12" s="9">
        <v>30</v>
      </c>
      <c r="X12" s="7">
        <v>2947</v>
      </c>
      <c r="Y12" s="8">
        <v>453</v>
      </c>
    </row>
    <row r="13" spans="1:25" ht="12.75" customHeight="1">
      <c r="A13" s="3">
        <f>A12+5</f>
        <v>45</v>
      </c>
      <c r="B13" s="7"/>
      <c r="C13" s="7"/>
      <c r="D13" s="7"/>
      <c r="E13" s="7"/>
      <c r="F13" s="7"/>
      <c r="G13" s="7"/>
      <c r="H13" s="7"/>
      <c r="J13" s="7"/>
      <c r="K13" s="7"/>
      <c r="L13" s="7"/>
      <c r="M13" s="7"/>
      <c r="N13" s="7"/>
      <c r="O13" s="7"/>
      <c r="P13" s="7"/>
      <c r="R13" s="7"/>
      <c r="S13" s="7"/>
      <c r="T13" s="7"/>
      <c r="U13" s="8"/>
      <c r="W13" s="9">
        <v>32.5</v>
      </c>
      <c r="X13" s="7">
        <v>2764</v>
      </c>
      <c r="Y13" s="8">
        <v>478</v>
      </c>
    </row>
    <row r="14" spans="1:25" ht="12.75" customHeight="1">
      <c r="A14" s="3">
        <f>A13+5</f>
        <v>50</v>
      </c>
      <c r="B14" s="7"/>
      <c r="C14" s="7"/>
      <c r="D14" s="7"/>
      <c r="E14" s="7"/>
      <c r="F14" s="7"/>
      <c r="G14" s="7"/>
      <c r="H14" s="7"/>
      <c r="J14" s="7"/>
      <c r="K14" s="7"/>
      <c r="L14" s="7"/>
      <c r="M14" s="7"/>
      <c r="N14" s="7"/>
      <c r="O14" s="7"/>
      <c r="P14" s="7"/>
      <c r="R14" s="7"/>
      <c r="S14" s="7"/>
      <c r="T14" s="7"/>
      <c r="U14" s="8"/>
      <c r="W14" s="9">
        <v>35</v>
      </c>
      <c r="X14" s="7">
        <v>2596</v>
      </c>
      <c r="Y14" s="8">
        <v>499</v>
      </c>
    </row>
    <row r="15" spans="1:25" ht="12.75" customHeight="1">
      <c r="A15" s="3">
        <f>A14+5</f>
        <v>55</v>
      </c>
      <c r="B15" s="7"/>
      <c r="C15" s="7"/>
      <c r="D15" s="7"/>
      <c r="E15" s="7"/>
      <c r="F15" s="7"/>
      <c r="G15" s="7"/>
      <c r="H15" s="7"/>
      <c r="J15" s="7"/>
      <c r="K15" s="7"/>
      <c r="L15" s="7"/>
      <c r="M15" s="7"/>
      <c r="N15" s="7"/>
      <c r="O15" s="7"/>
      <c r="P15" s="7"/>
      <c r="R15" s="7"/>
      <c r="S15" s="7"/>
      <c r="T15" s="7"/>
      <c r="U15" s="8"/>
      <c r="W15" s="9">
        <v>37.5</v>
      </c>
      <c r="X15" s="7">
        <v>2421</v>
      </c>
      <c r="Y15" s="8">
        <v>517</v>
      </c>
    </row>
    <row r="16" spans="1:25" ht="12.75" customHeight="1">
      <c r="A16" s="3">
        <f>A15+5</f>
        <v>60</v>
      </c>
      <c r="B16" s="7"/>
      <c r="C16" s="7"/>
      <c r="D16" s="7"/>
      <c r="E16" s="7"/>
      <c r="F16" s="7"/>
      <c r="G16" s="7"/>
      <c r="H16" s="7"/>
      <c r="J16" s="7"/>
      <c r="K16" s="7"/>
      <c r="L16" s="7"/>
      <c r="M16" s="7"/>
      <c r="N16" s="7"/>
      <c r="O16" s="7"/>
      <c r="P16" s="7"/>
      <c r="R16" s="7"/>
      <c r="S16" s="7"/>
      <c r="T16" s="7"/>
      <c r="U16" s="8"/>
      <c r="W16" s="9">
        <v>40</v>
      </c>
      <c r="X16" s="7">
        <v>2268</v>
      </c>
      <c r="Y16" s="8">
        <v>533</v>
      </c>
    </row>
    <row r="17" spans="1:25" ht="12.75" customHeight="1">
      <c r="A17" s="3">
        <f>A16+5</f>
        <v>65</v>
      </c>
      <c r="B17" s="7"/>
      <c r="C17" s="7"/>
      <c r="D17" s="7"/>
      <c r="E17" s="7"/>
      <c r="F17" s="7"/>
      <c r="G17" s="7"/>
      <c r="H17" s="7"/>
      <c r="J17" s="7"/>
      <c r="K17" s="7"/>
      <c r="L17" s="7"/>
      <c r="M17" s="7"/>
      <c r="N17" s="7"/>
      <c r="O17" s="7"/>
      <c r="P17" s="7"/>
      <c r="R17" s="7"/>
      <c r="S17" s="7"/>
      <c r="T17" s="7"/>
      <c r="U17" s="8"/>
      <c r="W17" s="9">
        <v>42.5</v>
      </c>
      <c r="X17" s="7">
        <v>2133</v>
      </c>
      <c r="Y17" s="8">
        <v>547</v>
      </c>
    </row>
    <row r="18" spans="1:25" ht="12.75" customHeight="1">
      <c r="A18" s="3">
        <f>A17+5</f>
        <v>70</v>
      </c>
      <c r="B18" s="7"/>
      <c r="C18" s="7"/>
      <c r="D18" s="7"/>
      <c r="E18" s="7"/>
      <c r="F18" s="7"/>
      <c r="G18" s="7"/>
      <c r="H18" s="7"/>
      <c r="J18" s="7"/>
      <c r="K18" s="7"/>
      <c r="L18" s="7"/>
      <c r="M18" s="7"/>
      <c r="N18" s="7"/>
      <c r="O18" s="7"/>
      <c r="P18" s="7"/>
      <c r="R18" s="7"/>
      <c r="S18" s="7"/>
      <c r="T18" s="7"/>
      <c r="U18" s="8"/>
      <c r="W18" s="9">
        <v>45</v>
      </c>
      <c r="X18" s="7">
        <v>2013</v>
      </c>
      <c r="Y18" s="8">
        <v>559</v>
      </c>
    </row>
    <row r="19" spans="1:25" ht="12.75" customHeight="1">
      <c r="A19" s="3">
        <f>A18+5</f>
        <v>75</v>
      </c>
      <c r="B19" s="7"/>
      <c r="C19" s="7"/>
      <c r="D19" s="7"/>
      <c r="E19" s="7"/>
      <c r="F19" s="7"/>
      <c r="G19" s="7"/>
      <c r="H19" s="7"/>
      <c r="J19" s="7"/>
      <c r="K19" s="7"/>
      <c r="L19" s="7"/>
      <c r="M19" s="7"/>
      <c r="N19" s="7"/>
      <c r="O19" s="7"/>
      <c r="P19" s="7"/>
      <c r="R19" s="7"/>
      <c r="S19" s="7"/>
      <c r="T19" s="7"/>
      <c r="U19" s="8"/>
      <c r="W19" s="9">
        <v>47.5</v>
      </c>
      <c r="X19" s="7">
        <v>1906</v>
      </c>
      <c r="Y19" s="8">
        <v>570</v>
      </c>
    </row>
    <row r="20" spans="1:25" ht="12.75" customHeight="1">
      <c r="A20" s="3">
        <f>A19+5</f>
        <v>80</v>
      </c>
      <c r="B20" s="7"/>
      <c r="C20" s="7"/>
      <c r="D20" s="7"/>
      <c r="E20" s="7"/>
      <c r="F20" s="7"/>
      <c r="G20" s="7"/>
      <c r="H20" s="7"/>
      <c r="J20" s="7"/>
      <c r="K20" s="7"/>
      <c r="L20" s="7"/>
      <c r="M20" s="7"/>
      <c r="N20" s="7"/>
      <c r="O20" s="7"/>
      <c r="P20" s="7"/>
      <c r="R20" s="7"/>
      <c r="S20" s="7"/>
      <c r="T20" s="7"/>
      <c r="U20" s="8"/>
      <c r="W20" s="9">
        <v>50</v>
      </c>
      <c r="X20" s="7">
        <v>1809</v>
      </c>
      <c r="Y20" s="8">
        <v>580</v>
      </c>
    </row>
    <row r="21" spans="1:25" ht="12.75" customHeight="1">
      <c r="A21" s="3">
        <f>A20+5</f>
        <v>85</v>
      </c>
      <c r="B21" s="7"/>
      <c r="C21" s="7"/>
      <c r="D21" s="7"/>
      <c r="E21" s="7"/>
      <c r="F21" s="7"/>
      <c r="G21" s="7"/>
      <c r="H21" s="7"/>
      <c r="J21" s="7"/>
      <c r="K21" s="7"/>
      <c r="L21" s="7"/>
      <c r="M21" s="7"/>
      <c r="N21" s="7"/>
      <c r="O21" s="7"/>
      <c r="P21" s="7"/>
      <c r="R21" s="7"/>
      <c r="S21" s="7"/>
      <c r="T21" s="7"/>
      <c r="U21" s="8"/>
    </row>
    <row r="22" spans="1:25" ht="12.75" customHeight="1">
      <c r="A22" s="3">
        <f>A21+5</f>
        <v>90</v>
      </c>
      <c r="B22" s="7"/>
      <c r="C22" s="7"/>
      <c r="D22" s="7"/>
      <c r="E22" s="7"/>
      <c r="F22" s="7"/>
      <c r="G22" s="7"/>
      <c r="H22" s="7"/>
      <c r="J22" s="7"/>
      <c r="K22" s="7"/>
      <c r="L22" s="7"/>
      <c r="M22" s="7"/>
      <c r="N22" s="7"/>
      <c r="O22" s="7"/>
      <c r="P22" s="7"/>
      <c r="R22" s="7"/>
      <c r="S22" s="7"/>
      <c r="T22" s="7"/>
      <c r="U22" s="8"/>
      <c r="X22" s="10"/>
      <c r="Y22" s="10"/>
    </row>
    <row r="23" spans="1:25" ht="12.75" customHeight="1">
      <c r="A23" s="3">
        <f t="shared" ref="A23:A24" si="0">A22+5</f>
        <v>95</v>
      </c>
      <c r="B23" s="7"/>
      <c r="C23" s="7"/>
      <c r="D23" s="7"/>
      <c r="E23" s="7"/>
      <c r="F23" s="7"/>
      <c r="G23" s="7"/>
      <c r="H23" s="7"/>
      <c r="J23" s="7"/>
      <c r="K23" s="7"/>
      <c r="L23" s="7"/>
      <c r="M23" s="7"/>
      <c r="N23" s="7"/>
      <c r="O23" s="7"/>
      <c r="P23" s="7"/>
      <c r="R23" s="7"/>
      <c r="S23" s="7"/>
      <c r="T23" s="7"/>
      <c r="U23" s="8"/>
      <c r="Y23" s="11"/>
    </row>
    <row r="24" spans="1:25" ht="12.75" customHeight="1">
      <c r="A24" s="3">
        <f t="shared" si="0"/>
        <v>100</v>
      </c>
      <c r="B24" s="7"/>
      <c r="C24" s="7"/>
      <c r="D24" s="7"/>
      <c r="E24" s="7"/>
      <c r="F24" s="7"/>
      <c r="G24" s="7"/>
      <c r="H24" s="7"/>
      <c r="J24" s="7"/>
      <c r="K24" s="7"/>
      <c r="L24" s="7"/>
      <c r="M24" s="7"/>
      <c r="N24" s="7"/>
      <c r="O24" s="7"/>
      <c r="P24" s="7"/>
      <c r="R24" s="7"/>
      <c r="S24" s="7"/>
      <c r="T24" s="7"/>
      <c r="U24" s="8"/>
    </row>
    <row r="25" spans="1:25" ht="12.75" customHeight="1">
      <c r="A25" s="3" t="s">
        <v>9</v>
      </c>
      <c r="B25" s="2">
        <v>48</v>
      </c>
      <c r="C25" s="2">
        <v>204</v>
      </c>
      <c r="D25" s="2">
        <v>331</v>
      </c>
      <c r="E25" s="2">
        <v>421</v>
      </c>
      <c r="F25" s="2">
        <v>487</v>
      </c>
      <c r="G25" s="2">
        <v>537</v>
      </c>
      <c r="H25" s="2">
        <v>575</v>
      </c>
      <c r="J25" s="3" t="s">
        <v>10</v>
      </c>
      <c r="K25" s="2"/>
      <c r="L25" s="2">
        <v>8</v>
      </c>
      <c r="M25" s="3" t="s">
        <v>11</v>
      </c>
      <c r="N25" s="3"/>
      <c r="O25" s="3"/>
      <c r="P25" s="2">
        <v>20</v>
      </c>
      <c r="R25" s="3" t="s">
        <v>12</v>
      </c>
      <c r="S25" s="3"/>
      <c r="T25" s="3"/>
      <c r="U25" s="4">
        <f>SUM(T4:T24)</f>
        <v>969.68</v>
      </c>
    </row>
    <row r="26" spans="1:25" ht="12.75" customHeight="1">
      <c r="A26" s="3" t="s">
        <v>13</v>
      </c>
      <c r="B26" s="3"/>
      <c r="C26" s="3"/>
      <c r="D26" s="2">
        <v>600</v>
      </c>
      <c r="E26" s="3" t="s">
        <v>14</v>
      </c>
      <c r="F26" s="3"/>
      <c r="G26" s="3"/>
      <c r="H26" s="2">
        <v>6</v>
      </c>
      <c r="J26" s="3" t="s">
        <v>15</v>
      </c>
      <c r="K26" s="3"/>
      <c r="L26" s="2">
        <v>0.05</v>
      </c>
      <c r="M26" s="3" t="s">
        <v>16</v>
      </c>
      <c r="N26" s="3"/>
      <c r="O26" s="3"/>
      <c r="P26" s="5">
        <f>SUM(B4:H4)/P25*5</f>
        <v>250</v>
      </c>
      <c r="R26" s="3" t="s">
        <v>17</v>
      </c>
      <c r="S26" s="3"/>
      <c r="T26" s="3"/>
      <c r="U26" s="4">
        <f>U24</f>
        <v>0</v>
      </c>
    </row>
    <row r="28" spans="1:25" ht="12.75" customHeight="1">
      <c r="A28" s="3" t="s">
        <v>18</v>
      </c>
      <c r="B28" s="8">
        <f>B25/(5*B3)</f>
        <v>9.6</v>
      </c>
      <c r="C28" s="8"/>
      <c r="D28" s="8"/>
      <c r="E28" s="8"/>
      <c r="F28" s="8"/>
      <c r="G28" s="8"/>
      <c r="H28" s="8"/>
    </row>
    <row r="29" spans="1:25" ht="12.75" customHeight="1">
      <c r="A29" s="3" t="s">
        <v>19</v>
      </c>
      <c r="B29" s="7">
        <f>B25*$L$25</f>
        <v>384</v>
      </c>
      <c r="C29" s="7"/>
      <c r="D29" s="7"/>
      <c r="E29" s="7"/>
      <c r="F29" s="7"/>
      <c r="G29" s="7"/>
      <c r="H29" s="7"/>
    </row>
    <row r="30" spans="1:25" ht="12.75" customHeight="1">
      <c r="A30" s="3" t="s">
        <v>20</v>
      </c>
      <c r="B30" s="7">
        <f>B29-$D$26</f>
        <v>-216</v>
      </c>
      <c r="C30" s="7"/>
      <c r="D30" s="7"/>
      <c r="E30" s="7"/>
      <c r="F30" s="7"/>
      <c r="G30" s="7"/>
      <c r="H30" s="7"/>
    </row>
    <row r="31" spans="1:25" ht="12.75" customHeight="1">
      <c r="A31" s="3" t="s">
        <v>21</v>
      </c>
      <c r="B31" s="7">
        <f>B30/((1+$L$26)^(B3*5)-1)-$D$26-$H$26/$L$26</f>
        <v>-1501.8111279141181</v>
      </c>
      <c r="C31" s="7"/>
      <c r="D31" s="7"/>
      <c r="E31" s="7"/>
      <c r="F31" s="7"/>
      <c r="G31" s="7"/>
      <c r="H31" s="7"/>
    </row>
    <row r="33" ht="12.75" customHeight="1"/>
  </sheetData>
  <conditionalFormatting sqref="B28">
    <cfRule type="cellIs" priority="6" operator="equal">
      <formula>MAX(#REF!)</formula>
    </cfRule>
  </conditionalFormatting>
  <conditionalFormatting sqref="B31:H31">
    <cfRule type="cellIs" priority="7" operator="equal">
      <formula>MAX(#REF!)</formula>
    </cfRule>
  </conditionalFormatting>
  <conditionalFormatting sqref="C28:H28">
    <cfRule type="cellIs" priority="3" operator="equal">
      <formula>MAX(#REF!)</formula>
    </cfRule>
  </conditionalFormatting>
  <conditionalFormatting sqref="C31:H31">
    <cfRule type="cellIs" priority="4" operator="equal">
      <formula>MAX(#REF!)</formula>
    </cfRule>
  </conditionalFormatting>
  <conditionalFormatting sqref="B28:H28">
    <cfRule type="top10" dxfId="1" priority="2" rank="1"/>
  </conditionalFormatting>
  <conditionalFormatting sqref="B31:H31">
    <cfRule type="top10" dxfId="0" priority="1" percent="1" rank="1"/>
  </conditionalFormatting>
  <pageMargins left="0.78749999999999998" right="0.78749999999999998" top="1.0249999999999999" bottom="1.0249999999999999" header="0.78749999999999998" footer="0.78749999999999998"/>
  <pageSetup paperSize="9" orientation="portrait" usePrinterDefaults="0" useFirstPageNumber="1" horizontalDpi="300" verticalDpi="300"/>
  <headerFooter>
    <oddHeader>&amp;C&amp;A</oddHeader>
    <oddFooter>&amp;CPage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Yapura</dc:creator>
  <cp:keywords/>
  <dc:description/>
  <cp:lastModifiedBy/>
  <cp:revision>40</cp:revision>
  <dcterms:created xsi:type="dcterms:W3CDTF">2011-09-21T12:09:59Z</dcterms:created>
  <dcterms:modified xsi:type="dcterms:W3CDTF">2020-09-09T18:16:59Z</dcterms:modified>
  <cp:category/>
  <cp:contentStatus/>
</cp:coreProperties>
</file>