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úsica\Silvicultura\2020\parcial\"/>
    </mc:Choice>
  </mc:AlternateContent>
  <xr:revisionPtr revIDLastSave="0" documentId="13_ncr:1_{080DA380-39AB-479B-85E6-46AD8E4C681D}" xr6:coauthVersionLast="45" xr6:coauthVersionMax="45" xr10:uidLastSave="{00000000-0000-0000-0000-000000000000}"/>
  <bookViews>
    <workbookView xWindow="-108" yWindow="-108" windowWidth="23256" windowHeight="13176" activeTab="3" xr2:uid="{09417B8B-296D-43BA-8C82-0115A79C73E0}"/>
  </bookViews>
  <sheets>
    <sheet name="TMPC (1000)" sheetId="1" r:id="rId1"/>
    <sheet name="TMPC (2000)" sheetId="2" r:id="rId2"/>
    <sheet name="SerieMínima" sheetId="3" r:id="rId3"/>
    <sheet name="Ciclo de Cortas" sheetId="4" r:id="rId4"/>
  </sheets>
  <definedNames>
    <definedName name="_xlnm.Print_Area" localSheetId="3">'Ciclo de Cortas'!$A$1:$X$44</definedName>
    <definedName name="_xlnm.Print_Area" localSheetId="2">SerieMínima!$A$1:$Y$45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" l="1"/>
  <c r="J8" i="3"/>
  <c r="P23" i="4" l="1"/>
  <c r="I23" i="4"/>
  <c r="P22" i="4"/>
  <c r="I22" i="4"/>
  <c r="P21" i="4"/>
  <c r="I21" i="4"/>
  <c r="P20" i="4"/>
  <c r="I20" i="4"/>
  <c r="P19" i="4"/>
  <c r="I19" i="4"/>
  <c r="Q18" i="4"/>
  <c r="I18" i="4"/>
  <c r="Q17" i="4"/>
  <c r="I17" i="4"/>
  <c r="Q16" i="4"/>
  <c r="I16" i="4"/>
  <c r="Q15" i="4"/>
  <c r="I15" i="4"/>
  <c r="Q14" i="4"/>
  <c r="I14" i="4"/>
  <c r="D26" i="3"/>
  <c r="S25" i="3"/>
  <c r="I25" i="3"/>
  <c r="J25" i="3" s="1"/>
  <c r="F25" i="3"/>
  <c r="E25" i="3"/>
  <c r="S24" i="3"/>
  <c r="I24" i="3"/>
  <c r="F24" i="3"/>
  <c r="E24" i="3"/>
  <c r="S23" i="3"/>
  <c r="F23" i="3"/>
  <c r="E23" i="3"/>
  <c r="S22" i="3"/>
  <c r="F22" i="3"/>
  <c r="E22" i="3"/>
  <c r="S21" i="3"/>
  <c r="F21" i="3"/>
  <c r="E21" i="3"/>
  <c r="S20" i="3"/>
  <c r="F20" i="3"/>
  <c r="E20" i="3"/>
  <c r="S19" i="3"/>
  <c r="F19" i="3"/>
  <c r="E19" i="3"/>
  <c r="T18" i="3"/>
  <c r="F18" i="3"/>
  <c r="E18" i="3"/>
  <c r="T17" i="3"/>
  <c r="F17" i="3"/>
  <c r="E17" i="3"/>
  <c r="T16" i="3"/>
  <c r="F16" i="3"/>
  <c r="E16" i="3"/>
  <c r="T15" i="3"/>
  <c r="F15" i="3"/>
  <c r="E15" i="3"/>
  <c r="T14" i="3"/>
  <c r="F14" i="3"/>
  <c r="F26" i="3" s="1"/>
  <c r="E14" i="3"/>
  <c r="E26" i="3" s="1"/>
  <c r="J9" i="3"/>
  <c r="J10" i="3" s="1"/>
  <c r="I21" i="3" l="1"/>
  <c r="I17" i="3"/>
  <c r="I22" i="3"/>
  <c r="I18" i="3"/>
  <c r="I14" i="3"/>
  <c r="I23" i="3"/>
  <c r="I19" i="3"/>
  <c r="I15" i="3"/>
  <c r="I16" i="3"/>
  <c r="I20" i="3"/>
  <c r="J24" i="3"/>
  <c r="J19" i="3" l="1"/>
  <c r="J23" i="3"/>
  <c r="I26" i="3"/>
  <c r="J14" i="3"/>
  <c r="J15" i="3"/>
  <c r="J18" i="3"/>
  <c r="J22" i="3"/>
  <c r="J20" i="3"/>
  <c r="J17" i="3"/>
  <c r="J16" i="3"/>
  <c r="J21" i="3"/>
  <c r="J26" i="3" l="1"/>
  <c r="N8" i="3" s="1"/>
  <c r="L20" i="3" s="1"/>
  <c r="Q20" i="3" s="1"/>
  <c r="L19" i="3" l="1"/>
  <c r="N19" i="3" s="1"/>
  <c r="L17" i="3"/>
  <c r="Q17" i="3" s="1"/>
  <c r="L21" i="3"/>
  <c r="M21" i="3" s="1"/>
  <c r="L24" i="3"/>
  <c r="Q24" i="3" s="1"/>
  <c r="L25" i="3"/>
  <c r="M25" i="3" s="1"/>
  <c r="L16" i="3"/>
  <c r="Q16" i="3" s="1"/>
  <c r="L18" i="3"/>
  <c r="Q18" i="3" s="1"/>
  <c r="L15" i="3"/>
  <c r="Q15" i="3" s="1"/>
  <c r="M20" i="3"/>
  <c r="L23" i="3"/>
  <c r="N23" i="3" s="1"/>
  <c r="L22" i="3"/>
  <c r="N22" i="3" s="1"/>
  <c r="N20" i="3"/>
  <c r="L14" i="3"/>
  <c r="M14" i="3" s="1"/>
  <c r="R20" i="3"/>
  <c r="T20" i="3" s="1"/>
  <c r="V20" i="3"/>
  <c r="D20" i="4" s="1"/>
  <c r="M24" i="3" l="1"/>
  <c r="U20" i="4"/>
  <c r="E20" i="4"/>
  <c r="F20" i="4"/>
  <c r="Q23" i="3"/>
  <c r="R23" i="3" s="1"/>
  <c r="T23" i="3" s="1"/>
  <c r="Q19" i="3"/>
  <c r="V19" i="3" s="1"/>
  <c r="D19" i="4" s="1"/>
  <c r="M19" i="3"/>
  <c r="N21" i="3"/>
  <c r="Q21" i="3"/>
  <c r="R21" i="3" s="1"/>
  <c r="T21" i="3" s="1"/>
  <c r="M16" i="3"/>
  <c r="M15" i="3"/>
  <c r="N15" i="3"/>
  <c r="N18" i="3"/>
  <c r="N16" i="3"/>
  <c r="N24" i="3"/>
  <c r="N25" i="3"/>
  <c r="M17" i="3"/>
  <c r="Q25" i="3"/>
  <c r="R25" i="3" s="1"/>
  <c r="T25" i="3" s="1"/>
  <c r="N17" i="3"/>
  <c r="M18" i="3"/>
  <c r="Q14" i="3"/>
  <c r="R14" i="3" s="1"/>
  <c r="N14" i="3"/>
  <c r="L26" i="3"/>
  <c r="Q22" i="3"/>
  <c r="V22" i="3" s="1"/>
  <c r="D22" i="4" s="1"/>
  <c r="M22" i="3"/>
  <c r="M23" i="3"/>
  <c r="V18" i="3"/>
  <c r="D18" i="4" s="1"/>
  <c r="R18" i="3"/>
  <c r="S18" i="3" s="1"/>
  <c r="X20" i="3"/>
  <c r="W20" i="3"/>
  <c r="R24" i="3"/>
  <c r="T24" i="3" s="1"/>
  <c r="V24" i="3"/>
  <c r="V21" i="3"/>
  <c r="D21" i="4" s="1"/>
  <c r="R16" i="3"/>
  <c r="S16" i="3" s="1"/>
  <c r="V16" i="3"/>
  <c r="D16" i="4" s="1"/>
  <c r="R15" i="3"/>
  <c r="S15" i="3" s="1"/>
  <c r="V15" i="3"/>
  <c r="D15" i="4" s="1"/>
  <c r="V17" i="3"/>
  <c r="D17" i="4" s="1"/>
  <c r="R17" i="3"/>
  <c r="S17" i="3" s="1"/>
  <c r="J17" i="4" l="1"/>
  <c r="K17" i="4" s="1"/>
  <c r="M17" i="4" s="1"/>
  <c r="S17" i="4" s="1"/>
  <c r="J19" i="4"/>
  <c r="K19" i="4" s="1"/>
  <c r="M19" i="4" s="1"/>
  <c r="J15" i="4"/>
  <c r="S16" i="4"/>
  <c r="S18" i="4"/>
  <c r="J20" i="4"/>
  <c r="K20" i="4" s="1"/>
  <c r="M20" i="4" s="1"/>
  <c r="S20" i="4" s="1"/>
  <c r="J16" i="4"/>
  <c r="K16" i="4" s="1"/>
  <c r="M16" i="4" s="1"/>
  <c r="J18" i="4"/>
  <c r="K18" i="4" s="1"/>
  <c r="M18" i="4" s="1"/>
  <c r="J21" i="4"/>
  <c r="K21" i="4" s="1"/>
  <c r="M21" i="4" s="1"/>
  <c r="V23" i="3"/>
  <c r="D23" i="4" s="1"/>
  <c r="R19" i="3"/>
  <c r="T19" i="3" s="1"/>
  <c r="V25" i="3"/>
  <c r="X25" i="3" s="1"/>
  <c r="U19" i="4"/>
  <c r="F19" i="4"/>
  <c r="E19" i="4"/>
  <c r="F16" i="4"/>
  <c r="U16" i="4"/>
  <c r="E16" i="4"/>
  <c r="U21" i="4"/>
  <c r="E21" i="4"/>
  <c r="F21" i="4"/>
  <c r="U18" i="4"/>
  <c r="E18" i="4"/>
  <c r="F18" i="4"/>
  <c r="U17" i="4"/>
  <c r="E17" i="4"/>
  <c r="F17" i="4"/>
  <c r="V14" i="3"/>
  <c r="D14" i="4" s="1"/>
  <c r="U15" i="4"/>
  <c r="K15" i="4"/>
  <c r="M15" i="4" s="1"/>
  <c r="F15" i="4"/>
  <c r="E15" i="4"/>
  <c r="F22" i="4"/>
  <c r="E22" i="4"/>
  <c r="U22" i="4"/>
  <c r="N26" i="3"/>
  <c r="M26" i="3"/>
  <c r="Q26" i="3"/>
  <c r="R22" i="3"/>
  <c r="T22" i="3" s="1"/>
  <c r="W21" i="3"/>
  <c r="X21" i="3"/>
  <c r="X19" i="3"/>
  <c r="W19" i="3"/>
  <c r="X18" i="3"/>
  <c r="W18" i="3"/>
  <c r="X24" i="3"/>
  <c r="W24" i="3"/>
  <c r="X15" i="3"/>
  <c r="W15" i="3"/>
  <c r="X22" i="3"/>
  <c r="W22" i="3"/>
  <c r="W17" i="3"/>
  <c r="X17" i="3"/>
  <c r="X16" i="3"/>
  <c r="W16" i="3"/>
  <c r="W25" i="3"/>
  <c r="S14" i="3"/>
  <c r="S26" i="3" s="1"/>
  <c r="X23" i="3"/>
  <c r="V19" i="4" l="1"/>
  <c r="S19" i="4"/>
  <c r="V21" i="4"/>
  <c r="S15" i="4"/>
  <c r="V15" i="4" s="1"/>
  <c r="V18" i="4"/>
  <c r="J14" i="4"/>
  <c r="S21" i="4"/>
  <c r="J23" i="4"/>
  <c r="K23" i="4" s="1"/>
  <c r="M23" i="4" s="1"/>
  <c r="J22" i="4"/>
  <c r="K22" i="4" s="1"/>
  <c r="M22" i="4" s="1"/>
  <c r="T26" i="3"/>
  <c r="W23" i="3"/>
  <c r="E23" i="4"/>
  <c r="U23" i="4"/>
  <c r="F23" i="4"/>
  <c r="V26" i="3"/>
  <c r="W14" i="3"/>
  <c r="X14" i="3"/>
  <c r="X26" i="3" s="1"/>
  <c r="N16" i="4"/>
  <c r="P16" i="4" s="1"/>
  <c r="W16" i="4"/>
  <c r="W17" i="4"/>
  <c r="N17" i="4"/>
  <c r="P17" i="4" s="1"/>
  <c r="W15" i="4"/>
  <c r="N15" i="4"/>
  <c r="P15" i="4" s="1"/>
  <c r="W20" i="4"/>
  <c r="N20" i="4"/>
  <c r="Q20" i="4" s="1"/>
  <c r="V20" i="4"/>
  <c r="N19" i="4"/>
  <c r="Q19" i="4" s="1"/>
  <c r="W19" i="4"/>
  <c r="N18" i="4"/>
  <c r="P18" i="4" s="1"/>
  <c r="W18" i="4"/>
  <c r="E14" i="4"/>
  <c r="U14" i="4"/>
  <c r="F14" i="4"/>
  <c r="D26" i="4"/>
  <c r="W21" i="4"/>
  <c r="N21" i="4"/>
  <c r="Q21" i="4" s="1"/>
  <c r="V17" i="4"/>
  <c r="V16" i="4"/>
  <c r="R26" i="3"/>
  <c r="S22" i="4" l="1"/>
  <c r="V22" i="4" s="1"/>
  <c r="S23" i="4"/>
  <c r="V23" i="4" s="1"/>
  <c r="U26" i="4"/>
  <c r="N22" i="4"/>
  <c r="Q22" i="4" s="1"/>
  <c r="W22" i="4"/>
  <c r="E26" i="4"/>
  <c r="F26" i="4"/>
  <c r="W23" i="4"/>
  <c r="N23" i="4"/>
  <c r="Q23" i="4" s="1"/>
  <c r="W26" i="3"/>
  <c r="J26" i="4"/>
  <c r="K14" i="4"/>
  <c r="Q26" i="4" l="1"/>
  <c r="M14" i="4"/>
  <c r="K26" i="4"/>
  <c r="M26" i="4" l="1"/>
  <c r="S14" i="4"/>
  <c r="V14" i="4"/>
  <c r="V26" i="4" s="1"/>
  <c r="W14" i="4"/>
  <c r="W26" i="4" s="1"/>
  <c r="U29" i="4" s="1"/>
  <c r="N14" i="4"/>
  <c r="N26" i="4" s="1"/>
  <c r="P14" i="4" l="1"/>
  <c r="P26" i="4" s="1"/>
  <c r="S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D. Martín Sandoval López</author>
  </authors>
  <commentList>
    <comment ref="I2" authorId="0" shapeId="0" xr:uid="{3F990D14-5A6C-4CB2-ACD5-E4015C029268}">
      <text>
        <r>
          <rPr>
            <sz val="9"/>
            <color indexed="81"/>
            <rFont val="Tahoma"/>
            <family val="2"/>
          </rPr>
          <t>En base a datos empíricos, referencias  bilbiográficas o mediciones a campo.</t>
        </r>
      </text>
    </comment>
    <comment ref="I3" authorId="0" shapeId="0" xr:uid="{A158D134-AAED-4CBC-B06B-76FC55CE2D1D}">
      <text>
        <r>
          <rPr>
            <sz val="9"/>
            <color indexed="81"/>
            <rFont val="Tahoma"/>
            <family val="2"/>
          </rPr>
          <t>Clase de diámetro máxima de la distribución deseada en cm</t>
        </r>
      </text>
    </comment>
    <comment ref="I4" authorId="0" shapeId="0" xr:uid="{4013E6DB-2488-411F-B4FE-8AE9B167DF16}">
      <text>
        <r>
          <rPr>
            <sz val="9"/>
            <color indexed="81"/>
            <rFont val="Tahoma"/>
            <family val="2"/>
          </rPr>
          <t>Amplitud de las clases diamétricas (cm). Por ejemplo: 12,5 - 7,5 = 5</t>
        </r>
      </text>
    </comment>
    <comment ref="I5" authorId="0" shapeId="0" xr:uid="{CD58423F-9C9C-4AA3-981E-0A8E0791651E}">
      <text>
        <r>
          <rPr>
            <sz val="9"/>
            <color indexed="81"/>
            <rFont val="Tahoma"/>
            <family val="2"/>
          </rPr>
          <t>Área basal (AB) deseada para el rodal objetivo</t>
        </r>
      </text>
    </comment>
  </commentList>
</comments>
</file>

<file path=xl/sharedStrings.xml><?xml version="1.0" encoding="utf-8"?>
<sst xmlns="http://schemas.openxmlformats.org/spreadsheetml/2006/main" count="94" uniqueCount="62">
  <si>
    <t>Edad (años)</t>
  </si>
  <si>
    <t>Volumen total con corteza (m3/ha)</t>
  </si>
  <si>
    <t>2. Densidad Inicial: 2000 pl/ha</t>
  </si>
  <si>
    <t>1. Densidad Inicial: 1000 pl/ha</t>
  </si>
  <si>
    <t>Planificación silvícola de rodales disetáneos:</t>
  </si>
  <si>
    <t>determinación de la estructura de la serie mínima (Parte I)</t>
  </si>
  <si>
    <t>Datos conocidos</t>
  </si>
  <si>
    <t>Clase diám. máx. (cm):</t>
  </si>
  <si>
    <t>Parámetros de la ecuación de volumen total</t>
  </si>
  <si>
    <t>h (cm):</t>
  </si>
  <si>
    <t>a:</t>
  </si>
  <si>
    <r>
      <t>AB objetivo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/ha):</t>
    </r>
  </si>
  <si>
    <t>b:</t>
  </si>
  <si>
    <t>c:</t>
  </si>
  <si>
    <t>Parámetros de la serie mínima (ver abajo)</t>
  </si>
  <si>
    <t>Parámetros del rodal objetivo</t>
  </si>
  <si>
    <t>Parámetros de la corta</t>
  </si>
  <si>
    <r>
      <t>Volumen total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/ha) = </t>
    </r>
  </si>
  <si>
    <t>q:</t>
  </si>
  <si>
    <r>
      <t>Factor conversión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):</t>
    </r>
  </si>
  <si>
    <t>Diámetro mínimo para aserrado (cm):</t>
  </si>
  <si>
    <t>Donde :</t>
  </si>
  <si>
    <r>
      <rPr>
        <i/>
        <sz val="8"/>
        <color theme="1"/>
        <rFont val="Calibri"/>
        <family val="2"/>
        <scheme val="minor"/>
      </rPr>
      <t>DAP</t>
    </r>
    <r>
      <rPr>
        <sz val="8"/>
        <color theme="1"/>
        <rFont val="Calibri"/>
        <family val="2"/>
        <scheme val="minor"/>
      </rPr>
      <t xml:space="preserve">: clase de diámetro a la altura del pecho (cm);  </t>
    </r>
    <r>
      <rPr>
        <i/>
        <sz val="8"/>
        <color theme="1"/>
        <rFont val="Calibri"/>
        <family val="2"/>
        <scheme val="minor"/>
      </rPr>
      <t>h</t>
    </r>
    <r>
      <rPr>
        <sz val="8"/>
        <color theme="1"/>
        <rFont val="Calibri"/>
        <family val="2"/>
        <scheme val="minor"/>
      </rPr>
      <t xml:space="preserve">: altura media (m); 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 xml:space="preserve">: número de individuos (ind/ha); </t>
    </r>
    <r>
      <rPr>
        <i/>
        <sz val="8"/>
        <color theme="1"/>
        <rFont val="Calibri"/>
        <family val="2"/>
        <scheme val="minor"/>
      </rPr>
      <t>a,b, c</t>
    </r>
    <r>
      <rPr>
        <sz val="8"/>
        <color theme="1"/>
        <rFont val="Calibri"/>
        <family val="2"/>
        <scheme val="minor"/>
      </rPr>
      <t>: parámetros</t>
    </r>
  </si>
  <si>
    <t>1. Estructura actual</t>
  </si>
  <si>
    <t>2. Estructura de la serie mínima</t>
  </si>
  <si>
    <t>3. Estructura del rodal objetivo</t>
  </si>
  <si>
    <t>4. Corta</t>
  </si>
  <si>
    <t>5. Estructura del rodal remanente</t>
  </si>
  <si>
    <t>Clase de DAP (cm)</t>
  </si>
  <si>
    <t>Altura media (m)</t>
  </si>
  <si>
    <t>N (ind/ha)</t>
  </si>
  <si>
    <r>
      <t>Área basal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/ha)</t>
    </r>
  </si>
  <si>
    <r>
      <t>Volumen total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/ha)</t>
    </r>
  </si>
  <si>
    <r>
      <t>Chipeado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/ha)</t>
    </r>
  </si>
  <si>
    <r>
      <t>Aserrado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/ha)</t>
    </r>
  </si>
  <si>
    <t>TOTALES</t>
  </si>
  <si>
    <t>Ecuación de la serie mínima</t>
  </si>
  <si>
    <t>Parámetros generales</t>
  </si>
  <si>
    <t>Intervención del rodal por tiempo de paso y ciclo de corta</t>
  </si>
  <si>
    <t>Coeficiente de disminución (q) =</t>
  </si>
  <si>
    <t>Ciclo de corta =</t>
  </si>
  <si>
    <t>años</t>
  </si>
  <si>
    <t>Área basal objetivo =</t>
  </si>
  <si>
    <t>m2/ha</t>
  </si>
  <si>
    <t>Diámetro mínimo de aserrado =</t>
  </si>
  <si>
    <t>cm</t>
  </si>
  <si>
    <t>Estructura actual producto de la intervención</t>
  </si>
  <si>
    <t>Proyección del rodal</t>
  </si>
  <si>
    <t xml:space="preserve">Corta </t>
  </si>
  <si>
    <t>Productos obtenidos</t>
  </si>
  <si>
    <t>Rodal remanente</t>
  </si>
  <si>
    <t>Contro de área basal</t>
  </si>
  <si>
    <t>Crecimiento diamétrico (cm/año)</t>
  </si>
  <si>
    <t>Tiempo de paso (años)</t>
  </si>
  <si>
    <t>Ni - N(i+1)</t>
  </si>
  <si>
    <t>N ind/año</t>
  </si>
  <si>
    <t>Vol (m3/ha)</t>
  </si>
  <si>
    <r>
      <t>Postes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/ha)</t>
    </r>
  </si>
  <si>
    <r>
      <t>Rodal actual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/ha)</t>
    </r>
  </si>
  <si>
    <r>
      <t>Rodal remanente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/ha)</t>
    </r>
  </si>
  <si>
    <r>
      <t>Corta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/ha)</t>
    </r>
  </si>
  <si>
    <t>Área basal removida en el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</si>
</sst>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/>
    </xf>
    <xf numFmtId="0" fontId="0" fillId="0" borderId="0" xfId="0" quotePrefix="1"/>
    <xf numFmtId="0" fontId="1" fillId="0" borderId="0" xfId="0" applyFont="1" applyAlignment="1">
      <alignment vertical="center" wrapText="1"/>
    </xf>
    <xf numFmtId="0" fontId="0" fillId="0" borderId="4" xfId="0" applyBorder="1"/>
    <xf numFmtId="2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164" fontId="1" fillId="12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2" fontId="2" fillId="7" borderId="0" xfId="0" applyNumberFormat="1" applyFont="1" applyFill="1" applyAlignment="1">
      <alignment vertical="center"/>
    </xf>
    <xf numFmtId="2" fontId="2" fillId="8" borderId="0" xfId="0" applyNumberFormat="1" applyFont="1" applyFill="1" applyAlignment="1">
      <alignment horizontal="center" vertical="center"/>
    </xf>
    <xf numFmtId="2" fontId="2" fillId="8" borderId="0" xfId="0" applyNumberFormat="1" applyFont="1" applyFill="1" applyAlignment="1">
      <alignment vertical="center"/>
    </xf>
    <xf numFmtId="1" fontId="2" fillId="9" borderId="0" xfId="0" applyNumberFormat="1" applyFont="1" applyFill="1" applyAlignment="1">
      <alignment horizontal="center" vertical="center"/>
    </xf>
    <xf numFmtId="2" fontId="2" fillId="9" borderId="0" xfId="0" applyNumberFormat="1" applyFont="1" applyFill="1" applyAlignment="1">
      <alignment vertical="center"/>
    </xf>
    <xf numFmtId="1" fontId="2" fillId="10" borderId="0" xfId="0" applyNumberFormat="1" applyFont="1" applyFill="1" applyAlignment="1">
      <alignment horizontal="center" vertical="center"/>
    </xf>
    <xf numFmtId="2" fontId="2" fillId="10" borderId="0" xfId="0" applyNumberFormat="1" applyFont="1" applyFill="1" applyAlignment="1">
      <alignment vertical="center"/>
    </xf>
    <xf numFmtId="1" fontId="2" fillId="13" borderId="0" xfId="0" applyNumberFormat="1" applyFont="1" applyFill="1" applyAlignment="1">
      <alignment horizontal="center" vertical="center"/>
    </xf>
    <xf numFmtId="2" fontId="2" fillId="13" borderId="0" xfId="0" applyNumberFormat="1" applyFont="1" applyFill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1" fontId="2" fillId="8" borderId="0" xfId="0" applyNumberFormat="1" applyFont="1" applyFill="1" applyAlignment="1">
      <alignment horizontal="center" vertical="center"/>
    </xf>
    <xf numFmtId="164" fontId="2" fillId="8" borderId="0" xfId="0" applyNumberFormat="1" applyFont="1" applyFill="1" applyAlignment="1">
      <alignment vertical="center"/>
    </xf>
    <xf numFmtId="2" fontId="2" fillId="9" borderId="0" xfId="0" applyNumberFormat="1" applyFont="1" applyFill="1" applyAlignment="1">
      <alignment horizontal="right" vertical="center"/>
    </xf>
    <xf numFmtId="1" fontId="2" fillId="11" borderId="0" xfId="0" applyNumberFormat="1" applyFont="1" applyFill="1" applyAlignment="1">
      <alignment horizontal="right" vertical="center"/>
    </xf>
    <xf numFmtId="2" fontId="2" fillId="10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66" fontId="0" fillId="10" borderId="0" xfId="1" applyNumberFormat="1" applyFont="1" applyFill="1" applyAlignment="1">
      <alignment horizontal="center" vertical="center"/>
    </xf>
    <xf numFmtId="1" fontId="8" fillId="8" borderId="2" xfId="0" applyNumberFormat="1" applyFont="1" applyFill="1" applyBorder="1" applyAlignment="1">
      <alignment horizontal="right" vertical="center"/>
    </xf>
    <xf numFmtId="1" fontId="8" fillId="11" borderId="2" xfId="0" applyNumberFormat="1" applyFont="1" applyFill="1" applyBorder="1" applyAlignment="1">
      <alignment horizontal="right" vertical="center"/>
    </xf>
    <xf numFmtId="1" fontId="8" fillId="9" borderId="2" xfId="0" applyNumberFormat="1" applyFont="1" applyFill="1" applyBorder="1" applyAlignment="1">
      <alignment horizontal="right" vertical="center"/>
    </xf>
    <xf numFmtId="1" fontId="8" fillId="7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Distribución de clases diamétricas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SerieMínima!$B$12</c:f>
              <c:strCache>
                <c:ptCount val="1"/>
                <c:pt idx="0">
                  <c:v>1. Estructura actual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Lbls>
            <c:delete val="1"/>
          </c:dLbls>
          <c:cat>
            <c:numRef>
              <c:f>SerieMínima!$B$14:$B$25</c:f>
              <c:numCache>
                <c:formatCode>General</c:formatCode>
                <c:ptCount val="12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  <c:pt idx="10">
                  <c:v>57.5</c:v>
                </c:pt>
                <c:pt idx="11">
                  <c:v>62.5</c:v>
                </c:pt>
              </c:numCache>
            </c:numRef>
          </c:cat>
          <c:val>
            <c:numRef>
              <c:f>SerieMínima!$D$14:$D$25</c:f>
              <c:numCache>
                <c:formatCode>0</c:formatCode>
                <c:ptCount val="12"/>
                <c:pt idx="0">
                  <c:v>630</c:v>
                </c:pt>
                <c:pt idx="1">
                  <c:v>385</c:v>
                </c:pt>
                <c:pt idx="2">
                  <c:v>124</c:v>
                </c:pt>
                <c:pt idx="3">
                  <c:v>138</c:v>
                </c:pt>
                <c:pt idx="4">
                  <c:v>53</c:v>
                </c:pt>
                <c:pt idx="5">
                  <c:v>80</c:v>
                </c:pt>
                <c:pt idx="6">
                  <c:v>29</c:v>
                </c:pt>
                <c:pt idx="7">
                  <c:v>7</c:v>
                </c:pt>
                <c:pt idx="8">
                  <c:v>16</c:v>
                </c:pt>
                <c:pt idx="9">
                  <c:v>26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5-420F-8D0F-6FD66F2F9A4E}"/>
            </c:ext>
          </c:extLst>
        </c:ser>
        <c:ser>
          <c:idx val="1"/>
          <c:order val="1"/>
          <c:tx>
            <c:strRef>
              <c:f>SerieMínima!$L$12</c:f>
              <c:strCache>
                <c:ptCount val="1"/>
                <c:pt idx="0">
                  <c:v>3. Estructura del rodal objetivo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val>
            <c:numRef>
              <c:f>SerieMínima!$L$14:$L$25</c:f>
              <c:numCache>
                <c:formatCode>0</c:formatCode>
                <c:ptCount val="12"/>
                <c:pt idx="0">
                  <c:v>339.86005106167829</c:v>
                </c:pt>
                <c:pt idx="1">
                  <c:v>226.57336737445226</c:v>
                </c:pt>
                <c:pt idx="2">
                  <c:v>151.04891158296817</c:v>
                </c:pt>
                <c:pt idx="3">
                  <c:v>100.69927438864545</c:v>
                </c:pt>
                <c:pt idx="4">
                  <c:v>67.132849592430304</c:v>
                </c:pt>
                <c:pt idx="5">
                  <c:v>44.755233061620203</c:v>
                </c:pt>
                <c:pt idx="6">
                  <c:v>29.836822041080129</c:v>
                </c:pt>
                <c:pt idx="7">
                  <c:v>19.891214694053424</c:v>
                </c:pt>
                <c:pt idx="8">
                  <c:v>13.260809796035614</c:v>
                </c:pt>
                <c:pt idx="9">
                  <c:v>8.8405398640237411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5-420F-8D0F-6FD66F2F9A4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7539135"/>
        <c:axId val="1788317503"/>
      </c:lineChart>
      <c:catAx>
        <c:axId val="1327539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SerieMínima!$B$13</c:f>
              <c:strCache>
                <c:ptCount val="1"/>
                <c:pt idx="0">
                  <c:v>Clase de DAP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88317503"/>
        <c:crosses val="autoZero"/>
        <c:auto val="1"/>
        <c:lblAlgn val="ctr"/>
        <c:lblOffset val="100"/>
        <c:noMultiLvlLbl val="0"/>
      </c:catAx>
      <c:valAx>
        <c:axId val="178831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SerieMínima!$D$13</c:f>
              <c:strCache>
                <c:ptCount val="1"/>
                <c:pt idx="0">
                  <c:v>N (ind/ha)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7539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Distribución de clases diamétricas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SerieMínima!$B$12</c:f>
              <c:strCache>
                <c:ptCount val="1"/>
                <c:pt idx="0">
                  <c:v>1. Estructura actual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SerieMínima!$B$14:$B$25</c:f>
              <c:numCache>
                <c:formatCode>General</c:formatCode>
                <c:ptCount val="12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  <c:pt idx="10">
                  <c:v>57.5</c:v>
                </c:pt>
                <c:pt idx="11">
                  <c:v>62.5</c:v>
                </c:pt>
              </c:numCache>
            </c:numRef>
          </c:cat>
          <c:val>
            <c:numRef>
              <c:f>SerieMínima!$D$14:$D$25</c:f>
              <c:numCache>
                <c:formatCode>0</c:formatCode>
                <c:ptCount val="12"/>
                <c:pt idx="0">
                  <c:v>630</c:v>
                </c:pt>
                <c:pt idx="1">
                  <c:v>385</c:v>
                </c:pt>
                <c:pt idx="2">
                  <c:v>124</c:v>
                </c:pt>
                <c:pt idx="3">
                  <c:v>138</c:v>
                </c:pt>
                <c:pt idx="4">
                  <c:v>53</c:v>
                </c:pt>
                <c:pt idx="5">
                  <c:v>80</c:v>
                </c:pt>
                <c:pt idx="6">
                  <c:v>29</c:v>
                </c:pt>
                <c:pt idx="7">
                  <c:v>7</c:v>
                </c:pt>
                <c:pt idx="8">
                  <c:v>16</c:v>
                </c:pt>
                <c:pt idx="9">
                  <c:v>26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D-41FF-AAF1-5E111A90EA13}"/>
            </c:ext>
          </c:extLst>
        </c:ser>
        <c:ser>
          <c:idx val="2"/>
          <c:order val="1"/>
          <c:tx>
            <c:strRef>
              <c:f>SerieMínima!$Q$12</c:f>
              <c:strCache>
                <c:ptCount val="1"/>
                <c:pt idx="0">
                  <c:v>4. Corta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val>
            <c:numRef>
              <c:f>SerieMínima!$Q$14:$Q$25</c:f>
              <c:numCache>
                <c:formatCode>0</c:formatCode>
                <c:ptCount val="12"/>
                <c:pt idx="0">
                  <c:v>290.13994893832171</c:v>
                </c:pt>
                <c:pt idx="1">
                  <c:v>158.42663262554774</c:v>
                </c:pt>
                <c:pt idx="2">
                  <c:v>0</c:v>
                </c:pt>
                <c:pt idx="3">
                  <c:v>37.300725611354551</c:v>
                </c:pt>
                <c:pt idx="4">
                  <c:v>0</c:v>
                </c:pt>
                <c:pt idx="5">
                  <c:v>35.244766938379797</c:v>
                </c:pt>
                <c:pt idx="6">
                  <c:v>0</c:v>
                </c:pt>
                <c:pt idx="7">
                  <c:v>0</c:v>
                </c:pt>
                <c:pt idx="8">
                  <c:v>2.7391902039643856</c:v>
                </c:pt>
                <c:pt idx="9">
                  <c:v>17.159460135976261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D-41FF-AAF1-5E111A90EA13}"/>
            </c:ext>
          </c:extLst>
        </c:ser>
        <c:ser>
          <c:idx val="1"/>
          <c:order val="2"/>
          <c:tx>
            <c:strRef>
              <c:f>SerieMínima!$V$12</c:f>
              <c:strCache>
                <c:ptCount val="1"/>
                <c:pt idx="0">
                  <c:v>5. Estructura del rodal remanente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elete val="1"/>
          </c:dLbls>
          <c:val>
            <c:numRef>
              <c:f>SerieMínima!$V$14:$V$25</c:f>
              <c:numCache>
                <c:formatCode>0</c:formatCode>
                <c:ptCount val="12"/>
                <c:pt idx="0">
                  <c:v>339.86005106167829</c:v>
                </c:pt>
                <c:pt idx="1">
                  <c:v>226.57336737445226</c:v>
                </c:pt>
                <c:pt idx="2">
                  <c:v>124</c:v>
                </c:pt>
                <c:pt idx="3">
                  <c:v>100.69927438864545</c:v>
                </c:pt>
                <c:pt idx="4">
                  <c:v>53</c:v>
                </c:pt>
                <c:pt idx="5">
                  <c:v>44.755233061620203</c:v>
                </c:pt>
                <c:pt idx="6">
                  <c:v>29</c:v>
                </c:pt>
                <c:pt idx="7">
                  <c:v>7</c:v>
                </c:pt>
                <c:pt idx="8">
                  <c:v>13.260809796035614</c:v>
                </c:pt>
                <c:pt idx="9">
                  <c:v>8.8405398640237394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D-41FF-AAF1-5E111A90EA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"/>
        <c:axId val="1327539135"/>
        <c:axId val="1788317503"/>
      </c:barChart>
      <c:catAx>
        <c:axId val="1327539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SerieMínima!$B$13</c:f>
              <c:strCache>
                <c:ptCount val="1"/>
                <c:pt idx="0">
                  <c:v>Clase de DAP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88317503"/>
        <c:crosses val="autoZero"/>
        <c:auto val="1"/>
        <c:lblAlgn val="ctr"/>
        <c:lblOffset val="100"/>
        <c:noMultiLvlLbl val="0"/>
      </c:catAx>
      <c:valAx>
        <c:axId val="178831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SerieMínima!$D$13</c:f>
              <c:strCache>
                <c:ptCount val="1"/>
                <c:pt idx="0">
                  <c:v>N (ind/ha)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753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Distribución de clases diamétricas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SerieMínima!$B$12</c:f>
              <c:strCache>
                <c:ptCount val="1"/>
                <c:pt idx="0">
                  <c:v>1. Estructura actual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Lbls>
            <c:delete val="1"/>
          </c:dLbls>
          <c:cat>
            <c:numRef>
              <c:f>SerieMínima!$B$14:$B$25</c:f>
              <c:numCache>
                <c:formatCode>General</c:formatCode>
                <c:ptCount val="12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  <c:pt idx="10">
                  <c:v>57.5</c:v>
                </c:pt>
                <c:pt idx="11">
                  <c:v>62.5</c:v>
                </c:pt>
              </c:numCache>
            </c:numRef>
          </c:cat>
          <c:val>
            <c:numRef>
              <c:f>SerieMínima!$D$14:$D$25</c:f>
              <c:numCache>
                <c:formatCode>0</c:formatCode>
                <c:ptCount val="12"/>
                <c:pt idx="0">
                  <c:v>630</c:v>
                </c:pt>
                <c:pt idx="1">
                  <c:v>385</c:v>
                </c:pt>
                <c:pt idx="2">
                  <c:v>124</c:v>
                </c:pt>
                <c:pt idx="3">
                  <c:v>138</c:v>
                </c:pt>
                <c:pt idx="4">
                  <c:v>53</c:v>
                </c:pt>
                <c:pt idx="5">
                  <c:v>80</c:v>
                </c:pt>
                <c:pt idx="6">
                  <c:v>29</c:v>
                </c:pt>
                <c:pt idx="7">
                  <c:v>7</c:v>
                </c:pt>
                <c:pt idx="8">
                  <c:v>16</c:v>
                </c:pt>
                <c:pt idx="9">
                  <c:v>26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9-4DDC-AFA7-FFC49E31A6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7539135"/>
        <c:axId val="1788317503"/>
      </c:lineChart>
      <c:catAx>
        <c:axId val="1327539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SerieMínima!$B$13</c:f>
              <c:strCache>
                <c:ptCount val="1"/>
                <c:pt idx="0">
                  <c:v>Clase de DAP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88317503"/>
        <c:crosses val="autoZero"/>
        <c:auto val="1"/>
        <c:lblAlgn val="ctr"/>
        <c:lblOffset val="100"/>
        <c:noMultiLvlLbl val="0"/>
      </c:catAx>
      <c:valAx>
        <c:axId val="178831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SerieMínima!$D$13</c:f>
              <c:strCache>
                <c:ptCount val="1"/>
                <c:pt idx="0">
                  <c:v>N (ind/ha)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7539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Distribución de clases diamétricas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'Ciclo de Cortas'!$B$12</c:f>
              <c:strCache>
                <c:ptCount val="1"/>
                <c:pt idx="0">
                  <c:v>Estructura actual producto de la intervención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Lbls>
            <c:delete val="1"/>
          </c:dLbls>
          <c:cat>
            <c:numRef>
              <c:f>'Ciclo de Cortas'!$B$14:$B$23</c:f>
              <c:numCache>
                <c:formatCode>General</c:formatCode>
                <c:ptCount val="10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</c:numCache>
            </c:numRef>
          </c:cat>
          <c:val>
            <c:numRef>
              <c:f>'Ciclo de Cortas'!$D$14:$D$23</c:f>
              <c:numCache>
                <c:formatCode>0</c:formatCode>
                <c:ptCount val="10"/>
                <c:pt idx="0">
                  <c:v>339.86005106167829</c:v>
                </c:pt>
                <c:pt idx="1">
                  <c:v>226.57336737445226</c:v>
                </c:pt>
                <c:pt idx="2">
                  <c:v>124</c:v>
                </c:pt>
                <c:pt idx="3">
                  <c:v>100.69927438864545</c:v>
                </c:pt>
                <c:pt idx="4">
                  <c:v>53</c:v>
                </c:pt>
                <c:pt idx="5">
                  <c:v>44.755233061620203</c:v>
                </c:pt>
                <c:pt idx="6">
                  <c:v>29</c:v>
                </c:pt>
                <c:pt idx="7">
                  <c:v>7</c:v>
                </c:pt>
                <c:pt idx="8">
                  <c:v>13.260809796035614</c:v>
                </c:pt>
                <c:pt idx="9">
                  <c:v>8.8405398640237394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9-406B-81E1-6309F20FF9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7539135"/>
        <c:axId val="1788317503"/>
      </c:lineChart>
      <c:catAx>
        <c:axId val="1327539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"Clase de DAP (cm)"</c:f>
              <c:strCache>
                <c:ptCount val="1"/>
                <c:pt idx="0">
                  <c:v>Clase de DAP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88317503"/>
        <c:crosses val="autoZero"/>
        <c:auto val="1"/>
        <c:lblAlgn val="ctr"/>
        <c:lblOffset val="100"/>
        <c:noMultiLvlLbl val="0"/>
      </c:catAx>
      <c:valAx>
        <c:axId val="178831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"N (ind/ha)"</c:f>
              <c:strCache>
                <c:ptCount val="1"/>
                <c:pt idx="0">
                  <c:v>N (ind/ha)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7539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Distribución de clases diamétricas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'Ciclo de Cortas'!$B$12</c:f>
              <c:strCache>
                <c:ptCount val="1"/>
                <c:pt idx="0">
                  <c:v>Estructura actual producto de la intervención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Lbls>
            <c:delete val="1"/>
          </c:dLbls>
          <c:cat>
            <c:numRef>
              <c:f>'Ciclo de Cortas'!$B$14:$B$23</c:f>
              <c:numCache>
                <c:formatCode>General</c:formatCode>
                <c:ptCount val="10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</c:numCache>
            </c:numRef>
          </c:cat>
          <c:val>
            <c:numRef>
              <c:f>'Ciclo de Cortas'!$D$14:$D$23</c:f>
              <c:numCache>
                <c:formatCode>0</c:formatCode>
                <c:ptCount val="10"/>
                <c:pt idx="0">
                  <c:v>339.86005106167829</c:v>
                </c:pt>
                <c:pt idx="1">
                  <c:v>226.57336737445226</c:v>
                </c:pt>
                <c:pt idx="2">
                  <c:v>124</c:v>
                </c:pt>
                <c:pt idx="3">
                  <c:v>100.69927438864545</c:v>
                </c:pt>
                <c:pt idx="4">
                  <c:v>53</c:v>
                </c:pt>
                <c:pt idx="5">
                  <c:v>44.755233061620203</c:v>
                </c:pt>
                <c:pt idx="6">
                  <c:v>29</c:v>
                </c:pt>
                <c:pt idx="7">
                  <c:v>7</c:v>
                </c:pt>
                <c:pt idx="8">
                  <c:v>13.260809796035614</c:v>
                </c:pt>
                <c:pt idx="9">
                  <c:v>8.8405398640237394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1-45EB-827A-F92F7B68E2FD}"/>
            </c:ext>
          </c:extLst>
        </c:ser>
        <c:ser>
          <c:idx val="1"/>
          <c:order val="1"/>
          <c:tx>
            <c:strRef>
              <c:f>'Ciclo de Cortas'!$M$12:$N$12</c:f>
              <c:strCache>
                <c:ptCount val="1"/>
                <c:pt idx="0">
                  <c:v>Corta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val>
            <c:numRef>
              <c:f>'Ciclo de Cortas'!$M$14:$M$23</c:f>
              <c:numCache>
                <c:formatCode>0</c:formatCode>
                <c:ptCount val="10"/>
                <c:pt idx="0">
                  <c:v>169.93002553083903</c:v>
                </c:pt>
                <c:pt idx="1">
                  <c:v>153.86005106167838</c:v>
                </c:pt>
                <c:pt idx="2">
                  <c:v>34.951088417031826</c:v>
                </c:pt>
                <c:pt idx="3">
                  <c:v>71.548911582968174</c:v>
                </c:pt>
                <c:pt idx="4">
                  <c:v>12.367150407569696</c:v>
                </c:pt>
                <c:pt idx="5">
                  <c:v>23.632849592430304</c:v>
                </c:pt>
                <c:pt idx="6">
                  <c:v>33</c:v>
                </c:pt>
                <c:pt idx="7">
                  <c:v>0</c:v>
                </c:pt>
                <c:pt idx="8">
                  <c:v>6.6304048980178125</c:v>
                </c:pt>
                <c:pt idx="9">
                  <c:v>13.260809796035609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4-4CB3-BB03-1A52D1D44F2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7539135"/>
        <c:axId val="1788317503"/>
      </c:lineChart>
      <c:catAx>
        <c:axId val="1327539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"Clase de DAP (cm)"</c:f>
              <c:strCache>
                <c:ptCount val="1"/>
                <c:pt idx="0">
                  <c:v>Clase de DAP (cm)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88317503"/>
        <c:crosses val="autoZero"/>
        <c:auto val="1"/>
        <c:lblAlgn val="ctr"/>
        <c:lblOffset val="100"/>
        <c:noMultiLvlLbl val="0"/>
      </c:catAx>
      <c:valAx>
        <c:axId val="178831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"N (ind/ha)"</c:f>
              <c:strCache>
                <c:ptCount val="1"/>
                <c:pt idx="0">
                  <c:v>N (ind/ha)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7539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27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BB7A53-7700-498F-AE9F-72FB9101B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233081</xdr:colOff>
      <xdr:row>28</xdr:row>
      <xdr:rowOff>0</xdr:rowOff>
    </xdr:from>
    <xdr:to>
      <xdr:col>23</xdr:col>
      <xdr:colOff>761999</xdr:colOff>
      <xdr:row>43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8A554F-D5EA-4575-B0CC-2A725BDBE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0</xdr:colOff>
      <xdr:row>43</xdr:row>
      <xdr:rowOff>3027</xdr:rowOff>
    </xdr:from>
    <xdr:ext cx="1074525" cy="1762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B62BB8F-1FA1-4BAE-9A4D-B9F1C34F6FBC}"/>
                </a:ext>
              </a:extLst>
            </xdr:cNvPr>
            <xdr:cNvSpPr txBox="1"/>
          </xdr:nvSpPr>
          <xdr:spPr>
            <a:xfrm>
              <a:off x="6621780" y="9086067"/>
              <a:ext cx="1074525" cy="176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AR" sz="1100" b="0" i="1">
                        <a:latin typeface="Cambria Math" panose="02040503050406030204" pitchFamily="18" charset="0"/>
                      </a:rPr>
                      <m:t>𝑁</m:t>
                    </m:r>
                    <m:r>
                      <a:rPr lang="es-AR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AR" sz="1100" b="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A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p>
                      <m:sSupPr>
                        <m:ctrlP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𝐷𝐴𝑃</m:t>
                        </m:r>
                      </m:sup>
                    </m:sSup>
                  </m:oMath>
                </m:oMathPara>
              </a14:m>
              <a:endParaRPr lang="es-AR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B62BB8F-1FA1-4BAE-9A4D-B9F1C34F6FBC}"/>
                </a:ext>
              </a:extLst>
            </xdr:cNvPr>
            <xdr:cNvSpPr txBox="1"/>
          </xdr:nvSpPr>
          <xdr:spPr>
            <a:xfrm>
              <a:off x="6621780" y="9086067"/>
              <a:ext cx="1074525" cy="176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AR" sz="1100" b="0" i="0">
                  <a:latin typeface="Cambria Math" panose="02040503050406030204" pitchFamily="18" charset="0"/>
                </a:rPr>
                <a:t>𝑁=𝑏</a:t>
              </a:r>
              <a:r>
                <a:rPr lang="es-A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×𝑒^(−𝑎×𝐷𝐴𝑃)</a:t>
              </a:r>
              <a:endParaRPr lang="es-AR" sz="1100"/>
            </a:p>
          </xdr:txBody>
        </xdr:sp>
      </mc:Fallback>
    </mc:AlternateContent>
    <xdr:clientData/>
  </xdr:oneCellAnchor>
  <xdr:twoCellAnchor>
    <xdr:from>
      <xdr:col>1</xdr:col>
      <xdr:colOff>0</xdr:colOff>
      <xdr:row>27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C14FFE-68B0-4A70-B89E-85C90A4E5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0</xdr:colOff>
      <xdr:row>7</xdr:row>
      <xdr:rowOff>0</xdr:rowOff>
    </xdr:from>
    <xdr:ext cx="2286000" cy="228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98A3571-F5FC-4625-8EA2-E9D75B8F24D5}"/>
                </a:ext>
              </a:extLst>
            </xdr:cNvPr>
            <xdr:cNvSpPr txBox="1"/>
          </xdr:nvSpPr>
          <xdr:spPr>
            <a:xfrm>
              <a:off x="1287780" y="1600200"/>
              <a:ext cx="228600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func>
                          <m:funcPr>
                            <m:ctrlPr>
                              <a:rPr lang="es-A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es-AR" sz="11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ln</m:t>
                            </m:r>
                          </m:fName>
                          <m:e>
                            <m:d>
                              <m:dPr>
                                <m:ctrlP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𝐷𝐴𝑃</m:t>
                                </m:r>
                              </m:e>
                            </m:d>
                          </m:e>
                        </m:func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𝑐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func>
                          <m:funcPr>
                            <m:ctrlPr>
                              <a:rPr lang="es-A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es-AR" sz="11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ln</m:t>
                            </m:r>
                          </m:fName>
                          <m:e>
                            <m:d>
                              <m:dPr>
                                <m:ctrlP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h</m:t>
                                </m:r>
                              </m:e>
                            </m:d>
                          </m:e>
                        </m:func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</m:t>
                        </m:r>
                      </m:sup>
                    </m:sSup>
                  </m:oMath>
                </m:oMathPara>
              </a14:m>
              <a:endParaRPr lang="es-AR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98A3571-F5FC-4625-8EA2-E9D75B8F24D5}"/>
                </a:ext>
              </a:extLst>
            </xdr:cNvPr>
            <xdr:cNvSpPr txBox="1"/>
          </xdr:nvSpPr>
          <xdr:spPr>
            <a:xfrm>
              <a:off x="1287780" y="1600200"/>
              <a:ext cx="228600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A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𝑒^((𝑎+𝑏∗ln⁡(𝐷𝐴𝑃)+𝑐∗ln⁡(ℎ)∗𝑁)</a:t>
              </a:r>
              <a:endParaRPr lang="es-A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1F0E32-364E-4302-8A8B-92CB1DC60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0</xdr:colOff>
      <xdr:row>7</xdr:row>
      <xdr:rowOff>0</xdr:rowOff>
    </xdr:from>
    <xdr:ext cx="2286000" cy="228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E4D76F3B-03A5-46FC-B601-07B97A922691}"/>
                </a:ext>
              </a:extLst>
            </xdr:cNvPr>
            <xdr:cNvSpPr txBox="1"/>
          </xdr:nvSpPr>
          <xdr:spPr>
            <a:xfrm>
              <a:off x="1287780" y="1280160"/>
              <a:ext cx="228600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func>
                          <m:funcPr>
                            <m:ctrlPr>
                              <a:rPr lang="es-A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es-AR" sz="11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ln</m:t>
                            </m:r>
                          </m:fName>
                          <m:e>
                            <m:d>
                              <m:dPr>
                                <m:ctrlP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𝐷𝐴𝑃</m:t>
                                </m:r>
                              </m:e>
                            </m:d>
                          </m:e>
                        </m:func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𝑐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func>
                          <m:funcPr>
                            <m:ctrlPr>
                              <a:rPr lang="es-A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es-AR" sz="11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ln</m:t>
                            </m:r>
                          </m:fName>
                          <m:e>
                            <m:d>
                              <m:dPr>
                                <m:ctrlP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h</m:t>
                                </m:r>
                              </m:e>
                            </m:d>
                          </m:e>
                        </m:func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</m:t>
                        </m:r>
                      </m:sup>
                    </m:sSup>
                  </m:oMath>
                </m:oMathPara>
              </a14:m>
              <a:endParaRPr lang="es-AR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E4D76F3B-03A5-46FC-B601-07B97A922691}"/>
                </a:ext>
              </a:extLst>
            </xdr:cNvPr>
            <xdr:cNvSpPr txBox="1"/>
          </xdr:nvSpPr>
          <xdr:spPr>
            <a:xfrm>
              <a:off x="1287780" y="1280160"/>
              <a:ext cx="228600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A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𝑒^((𝑎+𝑏∗ln⁡(𝐷𝐴𝑃)+𝑐∗ln⁡(ℎ)∗𝑁)</a:t>
              </a:r>
              <a:endParaRPr lang="es-AR" sz="1100"/>
            </a:p>
          </xdr:txBody>
        </xdr:sp>
      </mc:Fallback>
    </mc:AlternateContent>
    <xdr:clientData/>
  </xdr:oneCellAnchor>
  <xdr:twoCellAnchor>
    <xdr:from>
      <xdr:col>7</xdr:col>
      <xdr:colOff>1066799</xdr:colOff>
      <xdr:row>27</xdr:row>
      <xdr:rowOff>0</xdr:rowOff>
    </xdr:from>
    <xdr:to>
      <xdr:col>14</xdr:col>
      <xdr:colOff>233082</xdr:colOff>
      <xdr:row>43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4580F2F-A1ED-44F3-831C-70B347EBD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107A-544F-4026-8E94-FB050FD3D3DD}">
  <sheetPr>
    <tabColor theme="9"/>
  </sheetPr>
  <dimension ref="A1:G19"/>
  <sheetViews>
    <sheetView workbookViewId="0">
      <selection activeCell="B4" sqref="B4"/>
    </sheetView>
  </sheetViews>
  <sheetFormatPr baseColWidth="10" defaultRowHeight="14.4" x14ac:dyDescent="0.3"/>
  <cols>
    <col min="1" max="2" width="16.6640625" style="1" customWidth="1"/>
    <col min="3" max="3" width="9.88671875" customWidth="1"/>
    <col min="4" max="4" width="10" customWidth="1"/>
    <col min="5" max="5" width="14.44140625" customWidth="1"/>
    <col min="8" max="16384" width="11.5546875" style="1"/>
  </cols>
  <sheetData>
    <row r="1" spans="1:2" ht="30" customHeight="1" x14ac:dyDescent="0.3">
      <c r="A1" s="73" t="s">
        <v>3</v>
      </c>
      <c r="B1" s="73"/>
    </row>
    <row r="3" spans="1:2" ht="30" customHeight="1" thickBot="1" x14ac:dyDescent="0.35">
      <c r="A3" s="13" t="s">
        <v>0</v>
      </c>
      <c r="B3" s="13" t="s">
        <v>1</v>
      </c>
    </row>
    <row r="4" spans="1:2" x14ac:dyDescent="0.3">
      <c r="A4" s="2">
        <v>5</v>
      </c>
      <c r="B4" s="8">
        <v>82.8</v>
      </c>
    </row>
    <row r="5" spans="1:2" x14ac:dyDescent="0.3">
      <c r="A5" s="2">
        <v>6</v>
      </c>
      <c r="B5" s="8">
        <v>132.1</v>
      </c>
    </row>
    <row r="6" spans="1:2" x14ac:dyDescent="0.3">
      <c r="A6" s="2">
        <v>7</v>
      </c>
      <c r="B6" s="8">
        <v>184.4</v>
      </c>
    </row>
    <row r="7" spans="1:2" x14ac:dyDescent="0.3">
      <c r="A7" s="2">
        <v>8</v>
      </c>
      <c r="B7" s="8">
        <v>236.9</v>
      </c>
    </row>
    <row r="8" spans="1:2" x14ac:dyDescent="0.3">
      <c r="A8" s="2">
        <v>9</v>
      </c>
      <c r="B8" s="8">
        <v>287.8</v>
      </c>
    </row>
    <row r="9" spans="1:2" x14ac:dyDescent="0.3">
      <c r="A9" s="2">
        <v>10</v>
      </c>
      <c r="B9" s="8">
        <v>336.3</v>
      </c>
    </row>
    <row r="10" spans="1:2" x14ac:dyDescent="0.3">
      <c r="A10" s="2">
        <v>11</v>
      </c>
      <c r="B10" s="8">
        <v>382</v>
      </c>
    </row>
    <row r="11" spans="1:2" x14ac:dyDescent="0.3">
      <c r="A11" s="2">
        <v>12</v>
      </c>
      <c r="B11" s="8">
        <v>424.8</v>
      </c>
    </row>
    <row r="12" spans="1:2" x14ac:dyDescent="0.3">
      <c r="A12" s="2">
        <v>13</v>
      </c>
      <c r="B12" s="8">
        <v>464.7</v>
      </c>
    </row>
    <row r="13" spans="1:2" x14ac:dyDescent="0.3">
      <c r="A13" s="2">
        <v>14</v>
      </c>
      <c r="B13" s="8">
        <v>501.9</v>
      </c>
    </row>
    <row r="14" spans="1:2" x14ac:dyDescent="0.3">
      <c r="A14" s="14">
        <v>15</v>
      </c>
      <c r="B14" s="8">
        <v>536.6</v>
      </c>
    </row>
    <row r="15" spans="1:2" x14ac:dyDescent="0.3">
      <c r="A15" s="2">
        <v>16</v>
      </c>
      <c r="B15" s="8">
        <v>568.9</v>
      </c>
    </row>
    <row r="16" spans="1:2" x14ac:dyDescent="0.3">
      <c r="A16" s="2">
        <v>17</v>
      </c>
      <c r="B16" s="8">
        <v>598.9</v>
      </c>
    </row>
    <row r="17" spans="1:2" x14ac:dyDescent="0.3">
      <c r="A17" s="2">
        <v>18</v>
      </c>
      <c r="B17" s="8">
        <v>627</v>
      </c>
    </row>
    <row r="18" spans="1:2" x14ac:dyDescent="0.3">
      <c r="A18" s="2">
        <v>19</v>
      </c>
      <c r="B18" s="8">
        <v>653.20000000000005</v>
      </c>
    </row>
    <row r="19" spans="1:2" ht="15" thickBot="1" x14ac:dyDescent="0.35">
      <c r="A19" s="6">
        <v>20</v>
      </c>
      <c r="B19" s="9">
        <v>677.8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6367-92D7-4280-BF06-E5644A5660F1}">
  <sheetPr>
    <tabColor theme="9"/>
  </sheetPr>
  <dimension ref="A1:B19"/>
  <sheetViews>
    <sheetView workbookViewId="0">
      <selection activeCell="B11" sqref="B11"/>
    </sheetView>
  </sheetViews>
  <sheetFormatPr baseColWidth="10" defaultRowHeight="14.4" x14ac:dyDescent="0.3"/>
  <cols>
    <col min="1" max="2" width="16.6640625" customWidth="1"/>
  </cols>
  <sheetData>
    <row r="1" spans="1:2" ht="30" customHeight="1" x14ac:dyDescent="0.3">
      <c r="A1" s="74" t="s">
        <v>2</v>
      </c>
      <c r="B1" s="74"/>
    </row>
    <row r="2" spans="1:2" x14ac:dyDescent="0.3">
      <c r="A2" s="5"/>
      <c r="B2" s="1"/>
    </row>
    <row r="3" spans="1:2" ht="20.399999999999999" x14ac:dyDescent="0.3">
      <c r="A3" s="12" t="s">
        <v>0</v>
      </c>
      <c r="B3" s="12" t="s">
        <v>1</v>
      </c>
    </row>
    <row r="4" spans="1:2" x14ac:dyDescent="0.3">
      <c r="A4" s="4">
        <v>5</v>
      </c>
      <c r="B4" s="10">
        <v>113.4</v>
      </c>
    </row>
    <row r="5" spans="1:2" x14ac:dyDescent="0.3">
      <c r="A5" s="4">
        <v>6</v>
      </c>
      <c r="B5" s="10">
        <v>171.6</v>
      </c>
    </row>
    <row r="6" spans="1:2" x14ac:dyDescent="0.3">
      <c r="A6" s="4">
        <v>7</v>
      </c>
      <c r="B6" s="10">
        <v>230.8</v>
      </c>
    </row>
    <row r="7" spans="1:2" x14ac:dyDescent="0.3">
      <c r="A7" s="4">
        <v>8</v>
      </c>
      <c r="B7" s="10">
        <v>288.3</v>
      </c>
    </row>
    <row r="8" spans="1:2" x14ac:dyDescent="0.3">
      <c r="A8" s="4">
        <v>9</v>
      </c>
      <c r="B8" s="10">
        <v>342.7</v>
      </c>
    </row>
    <row r="9" spans="1:2" x14ac:dyDescent="0.3">
      <c r="A9" s="4">
        <v>10</v>
      </c>
      <c r="B9" s="10">
        <v>393.5</v>
      </c>
    </row>
    <row r="10" spans="1:2" x14ac:dyDescent="0.3">
      <c r="A10" s="4">
        <v>11</v>
      </c>
      <c r="B10" s="10">
        <v>440.6</v>
      </c>
    </row>
    <row r="11" spans="1:2" x14ac:dyDescent="0.3">
      <c r="A11" s="4">
        <v>12</v>
      </c>
      <c r="B11" s="10">
        <v>484.2</v>
      </c>
    </row>
    <row r="12" spans="1:2" x14ac:dyDescent="0.3">
      <c r="A12" s="15">
        <v>13</v>
      </c>
      <c r="B12" s="10">
        <v>524.4</v>
      </c>
    </row>
    <row r="13" spans="1:2" x14ac:dyDescent="0.3">
      <c r="A13" s="4">
        <v>14</v>
      </c>
      <c r="B13" s="10">
        <v>561.5</v>
      </c>
    </row>
    <row r="14" spans="1:2" x14ac:dyDescent="0.3">
      <c r="A14" s="4">
        <v>15</v>
      </c>
      <c r="B14" s="10">
        <v>595.79999999999995</v>
      </c>
    </row>
    <row r="15" spans="1:2" x14ac:dyDescent="0.3">
      <c r="A15" s="4">
        <v>16</v>
      </c>
      <c r="B15" s="10">
        <v>627.5</v>
      </c>
    </row>
    <row r="16" spans="1:2" x14ac:dyDescent="0.3">
      <c r="A16" s="4">
        <v>17</v>
      </c>
      <c r="B16" s="10">
        <v>656.9</v>
      </c>
    </row>
    <row r="17" spans="1:2" x14ac:dyDescent="0.3">
      <c r="A17" s="4">
        <v>18</v>
      </c>
      <c r="B17" s="10">
        <v>684.2</v>
      </c>
    </row>
    <row r="18" spans="1:2" x14ac:dyDescent="0.3">
      <c r="A18" s="4">
        <v>19</v>
      </c>
      <c r="B18" s="10">
        <v>709.6</v>
      </c>
    </row>
    <row r="19" spans="1:2" ht="15" thickBot="1" x14ac:dyDescent="0.35">
      <c r="A19" s="7">
        <v>20</v>
      </c>
      <c r="B19" s="11">
        <v>733.2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9633-FAC9-4CB8-8C70-0A0785DEAC04}">
  <sheetPr>
    <tabColor rgb="FFFF0000"/>
  </sheetPr>
  <dimension ref="B1:X44"/>
  <sheetViews>
    <sheetView view="pageBreakPreview" zoomScale="55" zoomScaleNormal="55" zoomScaleSheetLayoutView="55" workbookViewId="0">
      <selection activeCell="J5" sqref="J5"/>
    </sheetView>
  </sheetViews>
  <sheetFormatPr baseColWidth="10" defaultRowHeight="14.4" x14ac:dyDescent="0.3"/>
  <cols>
    <col min="1" max="1" width="3.21875" customWidth="1"/>
    <col min="2" max="2" width="15.5546875" customWidth="1"/>
    <col min="3" max="6" width="11.109375" customWidth="1"/>
    <col min="7" max="8" width="3.33203125" customWidth="1"/>
    <col min="9" max="9" width="15.5546875" customWidth="1"/>
    <col min="10" max="10" width="11.109375" customWidth="1"/>
    <col min="11" max="11" width="3.21875" customWidth="1"/>
    <col min="12" max="12" width="15.44140625" customWidth="1"/>
    <col min="13" max="14" width="11.109375" customWidth="1"/>
    <col min="15" max="16" width="3.33203125" customWidth="1"/>
    <col min="17" max="17" width="15.77734375" customWidth="1"/>
    <col min="18" max="20" width="11.109375" customWidth="1"/>
    <col min="21" max="21" width="3.33203125" customWidth="1"/>
    <col min="22" max="24" width="11.109375" customWidth="1"/>
    <col min="25" max="25" width="3.33203125" customWidth="1"/>
  </cols>
  <sheetData>
    <row r="1" spans="2:24" ht="18" customHeight="1" x14ac:dyDescent="0.3">
      <c r="B1" s="16" t="s">
        <v>4</v>
      </c>
      <c r="L1" s="16"/>
      <c r="V1" s="16"/>
    </row>
    <row r="2" spans="2:24" ht="18" customHeight="1" x14ac:dyDescent="0.3">
      <c r="B2" s="16" t="s">
        <v>5</v>
      </c>
      <c r="I2" s="17" t="s">
        <v>6</v>
      </c>
      <c r="J2" s="18"/>
    </row>
    <row r="3" spans="2:24" ht="18" customHeight="1" x14ac:dyDescent="0.3">
      <c r="I3" s="19" t="s">
        <v>7</v>
      </c>
      <c r="J3" s="10">
        <v>52.5</v>
      </c>
    </row>
    <row r="4" spans="2:24" ht="18" customHeight="1" x14ac:dyDescent="0.3">
      <c r="B4" s="17" t="s">
        <v>8</v>
      </c>
      <c r="C4" s="20"/>
      <c r="I4" s="19" t="s">
        <v>9</v>
      </c>
      <c r="J4" s="10">
        <v>5</v>
      </c>
    </row>
    <row r="5" spans="2:24" ht="18" customHeight="1" x14ac:dyDescent="0.3">
      <c r="B5" s="19" t="s">
        <v>10</v>
      </c>
      <c r="C5" s="21">
        <v>-10.134164</v>
      </c>
      <c r="I5" s="19" t="s">
        <v>11</v>
      </c>
      <c r="J5" s="10">
        <f>'Ciclo de Cortas'!J4</f>
        <v>30</v>
      </c>
    </row>
    <row r="6" spans="2:24" ht="18" customHeight="1" x14ac:dyDescent="0.3">
      <c r="B6" s="19" t="s">
        <v>12</v>
      </c>
      <c r="C6" s="21">
        <v>2.2187250000000001</v>
      </c>
      <c r="L6" s="22"/>
    </row>
    <row r="7" spans="2:24" ht="18" customHeight="1" x14ac:dyDescent="0.3">
      <c r="B7" s="19" t="s">
        <v>13</v>
      </c>
      <c r="C7" s="21">
        <v>0.78614899999999999</v>
      </c>
      <c r="D7" s="23"/>
      <c r="I7" s="17" t="s">
        <v>14</v>
      </c>
      <c r="J7" s="17"/>
      <c r="L7" s="17" t="s">
        <v>15</v>
      </c>
      <c r="M7" s="24"/>
      <c r="N7" s="24"/>
      <c r="Q7" s="17" t="s">
        <v>16</v>
      </c>
      <c r="R7" s="24"/>
      <c r="S7" s="24"/>
      <c r="T7" s="24"/>
    </row>
    <row r="8" spans="2:24" ht="18" customHeight="1" x14ac:dyDescent="0.3">
      <c r="B8" s="19" t="s">
        <v>17</v>
      </c>
      <c r="I8" s="19" t="s">
        <v>18</v>
      </c>
      <c r="J8" s="10">
        <f>'Ciclo de Cortas'!J3</f>
        <v>1.5</v>
      </c>
      <c r="M8" s="19" t="s">
        <v>19</v>
      </c>
      <c r="N8" s="25">
        <f>$J$5/$J$26</f>
        <v>8.8405398640237411</v>
      </c>
      <c r="S8" s="19" t="s">
        <v>20</v>
      </c>
      <c r="T8" s="25">
        <v>30</v>
      </c>
    </row>
    <row r="9" spans="2:24" ht="18" customHeight="1" x14ac:dyDescent="0.3">
      <c r="B9" s="77" t="s">
        <v>21</v>
      </c>
      <c r="C9" s="78" t="s">
        <v>22</v>
      </c>
      <c r="D9" s="78"/>
      <c r="E9" s="78"/>
      <c r="F9" s="78"/>
      <c r="I9" s="19" t="s">
        <v>10</v>
      </c>
      <c r="J9" s="26">
        <f>LN(J8)/J4</f>
        <v>8.1093021621632871E-2</v>
      </c>
    </row>
    <row r="10" spans="2:24" ht="18" customHeight="1" x14ac:dyDescent="0.3">
      <c r="B10" s="77"/>
      <c r="C10" s="78"/>
      <c r="D10" s="78"/>
      <c r="E10" s="78"/>
      <c r="F10" s="78"/>
      <c r="I10" s="19" t="s">
        <v>12</v>
      </c>
      <c r="J10" s="26">
        <f>EXP(J9*J3)</f>
        <v>70.624960850392526</v>
      </c>
    </row>
    <row r="11" spans="2:24" ht="18" customHeight="1" x14ac:dyDescent="0.3"/>
    <row r="12" spans="2:24" ht="30" customHeight="1" x14ac:dyDescent="0.3">
      <c r="B12" s="79" t="s">
        <v>23</v>
      </c>
      <c r="C12" s="79"/>
      <c r="D12" s="79"/>
      <c r="E12" s="79"/>
      <c r="F12" s="79"/>
      <c r="I12" s="80" t="s">
        <v>24</v>
      </c>
      <c r="J12" s="80"/>
      <c r="L12" s="81" t="s">
        <v>25</v>
      </c>
      <c r="M12" s="81"/>
      <c r="N12" s="81"/>
      <c r="Q12" s="82" t="s">
        <v>26</v>
      </c>
      <c r="R12" s="82"/>
      <c r="S12" s="82"/>
      <c r="T12" s="82"/>
      <c r="V12" s="75" t="s">
        <v>27</v>
      </c>
      <c r="W12" s="75"/>
      <c r="X12" s="75"/>
    </row>
    <row r="13" spans="2:24" ht="24" customHeight="1" thickBot="1" x14ac:dyDescent="0.35">
      <c r="B13" s="27" t="s">
        <v>28</v>
      </c>
      <c r="C13" s="28" t="s">
        <v>29</v>
      </c>
      <c r="D13" s="28" t="s">
        <v>30</v>
      </c>
      <c r="E13" s="28" t="s">
        <v>31</v>
      </c>
      <c r="F13" s="29" t="s">
        <v>32</v>
      </c>
      <c r="I13" s="30" t="s">
        <v>30</v>
      </c>
      <c r="J13" s="31" t="s">
        <v>31</v>
      </c>
      <c r="L13" s="32" t="s">
        <v>30</v>
      </c>
      <c r="M13" s="33" t="s">
        <v>31</v>
      </c>
      <c r="N13" s="34" t="s">
        <v>32</v>
      </c>
      <c r="Q13" s="35" t="s">
        <v>30</v>
      </c>
      <c r="R13" s="36" t="s">
        <v>32</v>
      </c>
      <c r="S13" s="36" t="s">
        <v>33</v>
      </c>
      <c r="T13" s="36" t="s">
        <v>34</v>
      </c>
      <c r="V13" s="37" t="s">
        <v>30</v>
      </c>
      <c r="W13" s="38" t="s">
        <v>31</v>
      </c>
      <c r="X13" s="39" t="s">
        <v>32</v>
      </c>
    </row>
    <row r="14" spans="2:24" ht="16.2" customHeight="1" x14ac:dyDescent="0.3">
      <c r="B14" s="40">
        <v>7.5</v>
      </c>
      <c r="C14" s="41">
        <v>8.5</v>
      </c>
      <c r="D14" s="42">
        <v>630</v>
      </c>
      <c r="E14" s="25">
        <f>(PI()/4*(B14/100)^2)*D14</f>
        <v>2.7832547415397073</v>
      </c>
      <c r="F14" s="25">
        <f>EXP($C$5+$C$6*LN(B14)+$C$7*LN(C14))*D14</f>
        <v>11.757394925662322</v>
      </c>
      <c r="G14" s="3"/>
      <c r="H14" s="3"/>
      <c r="I14" s="43">
        <f>IF(B14&lt;=$J$3,$J$10*EXP(-$J$9*B14),0)</f>
        <v>38.443359375</v>
      </c>
      <c r="J14" s="25">
        <f t="shared" ref="J14:J25" si="0">(PI()/4*(B14/100)^2)*I14</f>
        <v>0.16983755914473606</v>
      </c>
      <c r="K14" s="3"/>
      <c r="L14" s="42">
        <f>I14*$N$8</f>
        <v>339.86005106167829</v>
      </c>
      <c r="M14" s="25">
        <f t="shared" ref="M14:M25" si="1">(PI()/4*(B14/100)^2)*L14</f>
        <v>1.5014557120275289</v>
      </c>
      <c r="N14" s="25">
        <f t="shared" ref="N14:N25" si="2">EXP($C$5+$C$6*LN(B14)+$C$7*LN(C14))*L14</f>
        <v>6.3426489520443079</v>
      </c>
      <c r="O14" s="3"/>
      <c r="P14" s="3"/>
      <c r="Q14" s="42">
        <f t="shared" ref="Q14:Q25" si="3">IF((D14-L14)&gt;0,D14-L14,0)</f>
        <v>290.13994893832171</v>
      </c>
      <c r="R14" s="25">
        <f t="shared" ref="R14:R25" si="4">EXP($C$5+$C$6*LN(B14)+$C$7*LN(C14))*Q14</f>
        <v>5.4147459736180146</v>
      </c>
      <c r="S14" s="25">
        <f t="shared" ref="S14:S25" si="5">IF(B14&lt;$T$8,R14,0)</f>
        <v>5.4147459736180146</v>
      </c>
      <c r="T14" s="25">
        <f t="shared" ref="T14:T25" si="6">IF(B14&gt;$T$8,R14,0)</f>
        <v>0</v>
      </c>
      <c r="U14" s="1"/>
      <c r="V14" s="42">
        <f t="shared" ref="V14:V25" si="7">D14-Q14</f>
        <v>339.86005106167829</v>
      </c>
      <c r="W14" s="25">
        <f t="shared" ref="W14:W25" si="8">(PI()/4*(B14/100)^2)*V14</f>
        <v>1.5014557120275289</v>
      </c>
      <c r="X14" s="25">
        <f t="shared" ref="X14:X25" si="9">EXP($C$5+$C$6*LN(B14)+$C$7*LN(C14))*V14</f>
        <v>6.3426489520443079</v>
      </c>
    </row>
    <row r="15" spans="2:24" ht="16.2" customHeight="1" x14ac:dyDescent="0.3">
      <c r="B15" s="40">
        <v>12.5</v>
      </c>
      <c r="C15" s="41">
        <v>10.8</v>
      </c>
      <c r="D15" s="42">
        <v>385</v>
      </c>
      <c r="E15" s="25">
        <f t="shared" ref="E15:E25" si="10">(PI()/4*(B15/100)^2)*D15</f>
        <v>4.7246608266877752</v>
      </c>
      <c r="F15" s="25">
        <f t="shared" ref="F15:F25" si="11">EXP($C$5+$C$6*LN(B15)+$C$7*LN(C15))*D15</f>
        <v>26.941138601368507</v>
      </c>
      <c r="G15" s="3"/>
      <c r="H15" s="3"/>
      <c r="I15" s="43">
        <f t="shared" ref="I15:I25" si="12">IF(B15&lt;=$J$3,$J$10*EXP(-$J$9*B15),0)</f>
        <v>25.628906250000007</v>
      </c>
      <c r="J15" s="25">
        <f t="shared" si="0"/>
        <v>0.31451399841617794</v>
      </c>
      <c r="K15" s="3"/>
      <c r="L15" s="42">
        <f t="shared" ref="L15:L25" si="13">I15*$N$8</f>
        <v>226.57336737445226</v>
      </c>
      <c r="M15" s="25">
        <f t="shared" si="1"/>
        <v>2.7804735407917209</v>
      </c>
      <c r="N15" s="25">
        <f t="shared" si="2"/>
        <v>15.854920763152997</v>
      </c>
      <c r="O15" s="3"/>
      <c r="P15" s="3"/>
      <c r="Q15" s="42">
        <f t="shared" si="3"/>
        <v>158.42663262554774</v>
      </c>
      <c r="R15" s="25">
        <f t="shared" si="4"/>
        <v>11.086217838215511</v>
      </c>
      <c r="S15" s="25">
        <f t="shared" si="5"/>
        <v>11.086217838215511</v>
      </c>
      <c r="T15" s="25">
        <f t="shared" si="6"/>
        <v>0</v>
      </c>
      <c r="U15" s="1"/>
      <c r="V15" s="42">
        <f t="shared" si="7"/>
        <v>226.57336737445226</v>
      </c>
      <c r="W15" s="25">
        <f t="shared" si="8"/>
        <v>2.7804735407917209</v>
      </c>
      <c r="X15" s="25">
        <f t="shared" si="9"/>
        <v>15.854920763152997</v>
      </c>
    </row>
    <row r="16" spans="2:24" ht="16.2" customHeight="1" x14ac:dyDescent="0.3">
      <c r="B16" s="40">
        <v>17.5</v>
      </c>
      <c r="C16" s="41">
        <v>12.7</v>
      </c>
      <c r="D16" s="42">
        <v>124</v>
      </c>
      <c r="E16" s="25">
        <f t="shared" si="10"/>
        <v>2.9825495255018093</v>
      </c>
      <c r="F16" s="25">
        <f t="shared" si="11"/>
        <v>20.79332622604603</v>
      </c>
      <c r="G16" s="3"/>
      <c r="H16" s="3"/>
      <c r="I16" s="43">
        <f t="shared" si="12"/>
        <v>17.085937500000004</v>
      </c>
      <c r="J16" s="25">
        <f t="shared" si="0"/>
        <v>0.41096495793047244</v>
      </c>
      <c r="K16" s="3"/>
      <c r="L16" s="42">
        <f t="shared" si="13"/>
        <v>151.04891158296817</v>
      </c>
      <c r="M16" s="25">
        <f t="shared" si="1"/>
        <v>3.6331520933011814</v>
      </c>
      <c r="N16" s="25">
        <f t="shared" si="2"/>
        <v>25.329107214789033</v>
      </c>
      <c r="O16" s="3"/>
      <c r="P16" s="3"/>
      <c r="Q16" s="42">
        <f t="shared" si="3"/>
        <v>0</v>
      </c>
      <c r="R16" s="25">
        <f t="shared" si="4"/>
        <v>0</v>
      </c>
      <c r="S16" s="25">
        <f t="shared" si="5"/>
        <v>0</v>
      </c>
      <c r="T16" s="25">
        <f t="shared" si="6"/>
        <v>0</v>
      </c>
      <c r="U16" s="1"/>
      <c r="V16" s="42">
        <f t="shared" si="7"/>
        <v>124</v>
      </c>
      <c r="W16" s="25">
        <f t="shared" si="8"/>
        <v>2.9825495255018093</v>
      </c>
      <c r="X16" s="25">
        <f t="shared" si="9"/>
        <v>20.79332622604603</v>
      </c>
    </row>
    <row r="17" spans="2:24" ht="16.2" customHeight="1" x14ac:dyDescent="0.3">
      <c r="B17" s="40">
        <v>22.5</v>
      </c>
      <c r="C17" s="41">
        <v>14.4</v>
      </c>
      <c r="D17" s="42">
        <v>138</v>
      </c>
      <c r="E17" s="25">
        <f t="shared" si="10"/>
        <v>5.4869879190354238</v>
      </c>
      <c r="F17" s="25">
        <f t="shared" si="11"/>
        <v>44.610208678083616</v>
      </c>
      <c r="G17" s="3"/>
      <c r="H17" s="3"/>
      <c r="I17" s="43">
        <f t="shared" si="12"/>
        <v>11.390625000000002</v>
      </c>
      <c r="J17" s="25">
        <f t="shared" si="0"/>
        <v>0.45290015771929626</v>
      </c>
      <c r="K17" s="3"/>
      <c r="L17" s="42">
        <f t="shared" si="13"/>
        <v>100.69927438864545</v>
      </c>
      <c r="M17" s="25">
        <f t="shared" si="1"/>
        <v>4.0038818987400786</v>
      </c>
      <c r="N17" s="25">
        <f t="shared" si="2"/>
        <v>32.552287276877351</v>
      </c>
      <c r="O17" s="3"/>
      <c r="P17" s="3"/>
      <c r="Q17" s="42">
        <f t="shared" si="3"/>
        <v>37.300725611354551</v>
      </c>
      <c r="R17" s="25">
        <f t="shared" si="4"/>
        <v>12.057921401206265</v>
      </c>
      <c r="S17" s="25">
        <f t="shared" si="5"/>
        <v>12.057921401206265</v>
      </c>
      <c r="T17" s="25">
        <f t="shared" si="6"/>
        <v>0</v>
      </c>
      <c r="U17" s="1"/>
      <c r="V17" s="42">
        <f t="shared" si="7"/>
        <v>100.69927438864545</v>
      </c>
      <c r="W17" s="25">
        <f t="shared" si="8"/>
        <v>4.0038818987400786</v>
      </c>
      <c r="X17" s="25">
        <f t="shared" si="9"/>
        <v>32.552287276877351</v>
      </c>
    </row>
    <row r="18" spans="2:24" ht="16.2" customHeight="1" x14ac:dyDescent="0.3">
      <c r="B18" s="40">
        <v>27.5</v>
      </c>
      <c r="C18" s="41">
        <v>15.8</v>
      </c>
      <c r="D18" s="42">
        <v>53</v>
      </c>
      <c r="E18" s="25">
        <f t="shared" si="10"/>
        <v>3.1479740136673979</v>
      </c>
      <c r="F18" s="25">
        <f t="shared" si="11"/>
        <v>28.765429775347204</v>
      </c>
      <c r="G18" s="3"/>
      <c r="H18" s="3"/>
      <c r="I18" s="43">
        <f t="shared" si="12"/>
        <v>7.5937500000000018</v>
      </c>
      <c r="J18" s="25">
        <f t="shared" si="0"/>
        <v>0.45103637106201527</v>
      </c>
      <c r="K18" s="3"/>
      <c r="L18" s="42">
        <f t="shared" si="13"/>
        <v>67.132849592430304</v>
      </c>
      <c r="M18" s="25">
        <f t="shared" si="1"/>
        <v>3.9874050184983503</v>
      </c>
      <c r="N18" s="25">
        <f t="shared" si="2"/>
        <v>36.435948501320759</v>
      </c>
      <c r="O18" s="3"/>
      <c r="P18" s="3"/>
      <c r="Q18" s="42">
        <f t="shared" si="3"/>
        <v>0</v>
      </c>
      <c r="R18" s="25">
        <f t="shared" si="4"/>
        <v>0</v>
      </c>
      <c r="S18" s="25">
        <f t="shared" si="5"/>
        <v>0</v>
      </c>
      <c r="T18" s="25">
        <f t="shared" si="6"/>
        <v>0</v>
      </c>
      <c r="U18" s="1"/>
      <c r="V18" s="42">
        <f t="shared" si="7"/>
        <v>53</v>
      </c>
      <c r="W18" s="25">
        <f t="shared" si="8"/>
        <v>3.1479740136673979</v>
      </c>
      <c r="X18" s="25">
        <f t="shared" si="9"/>
        <v>28.765429775347204</v>
      </c>
    </row>
    <row r="19" spans="2:24" ht="16.2" customHeight="1" x14ac:dyDescent="0.3">
      <c r="B19" s="40">
        <v>32.5</v>
      </c>
      <c r="C19" s="41">
        <v>17.2</v>
      </c>
      <c r="D19" s="42">
        <v>80</v>
      </c>
      <c r="E19" s="25">
        <f t="shared" si="10"/>
        <v>6.6366144807084382</v>
      </c>
      <c r="F19" s="25">
        <f t="shared" si="11"/>
        <v>67.24211207687442</v>
      </c>
      <c r="G19" s="3"/>
      <c r="H19" s="3"/>
      <c r="I19" s="43">
        <f t="shared" si="12"/>
        <v>5.0625000000000018</v>
      </c>
      <c r="J19" s="25">
        <f t="shared" si="0"/>
        <v>0.41997326010733099</v>
      </c>
      <c r="K19" s="3"/>
      <c r="L19" s="42">
        <f t="shared" si="13"/>
        <v>44.755233061620203</v>
      </c>
      <c r="M19" s="25">
        <f t="shared" si="1"/>
        <v>3.712790347802871</v>
      </c>
      <c r="N19" s="25">
        <f t="shared" si="2"/>
        <v>37.617954969451262</v>
      </c>
      <c r="O19" s="3"/>
      <c r="P19" s="3"/>
      <c r="Q19" s="42">
        <f t="shared" si="3"/>
        <v>35.244766938379797</v>
      </c>
      <c r="R19" s="25">
        <f t="shared" si="4"/>
        <v>29.624157107423155</v>
      </c>
      <c r="S19" s="25">
        <f t="shared" si="5"/>
        <v>0</v>
      </c>
      <c r="T19" s="25">
        <f t="shared" si="6"/>
        <v>29.624157107423155</v>
      </c>
      <c r="U19" s="1"/>
      <c r="V19" s="42">
        <f t="shared" si="7"/>
        <v>44.755233061620203</v>
      </c>
      <c r="W19" s="25">
        <f t="shared" si="8"/>
        <v>3.712790347802871</v>
      </c>
      <c r="X19" s="25">
        <f t="shared" si="9"/>
        <v>37.617954969451262</v>
      </c>
    </row>
    <row r="20" spans="2:24" ht="16.2" customHeight="1" x14ac:dyDescent="0.3">
      <c r="B20" s="40">
        <v>37.5</v>
      </c>
      <c r="C20" s="41">
        <v>18.399999999999999</v>
      </c>
      <c r="D20" s="42">
        <v>29</v>
      </c>
      <c r="E20" s="25">
        <f t="shared" si="10"/>
        <v>3.2029518851052186</v>
      </c>
      <c r="F20" s="25">
        <f t="shared" si="11"/>
        <v>35.307281912592515</v>
      </c>
      <c r="G20" s="3"/>
      <c r="H20" s="3"/>
      <c r="I20" s="43">
        <f t="shared" si="12"/>
        <v>3.3750000000000004</v>
      </c>
      <c r="J20" s="25">
        <f t="shared" si="0"/>
        <v>0.37275733145621087</v>
      </c>
      <c r="K20" s="3"/>
      <c r="L20" s="42">
        <f t="shared" si="13"/>
        <v>29.836822041080129</v>
      </c>
      <c r="M20" s="25">
        <f t="shared" si="1"/>
        <v>3.2953760483457426</v>
      </c>
      <c r="N20" s="25">
        <f t="shared" si="2"/>
        <v>36.32610645449207</v>
      </c>
      <c r="O20" s="3"/>
      <c r="P20" s="3"/>
      <c r="Q20" s="42">
        <f t="shared" si="3"/>
        <v>0</v>
      </c>
      <c r="R20" s="25">
        <f t="shared" si="4"/>
        <v>0</v>
      </c>
      <c r="S20" s="25">
        <f t="shared" si="5"/>
        <v>0</v>
      </c>
      <c r="T20" s="25">
        <f t="shared" si="6"/>
        <v>0</v>
      </c>
      <c r="U20" s="1"/>
      <c r="V20" s="42">
        <f t="shared" si="7"/>
        <v>29</v>
      </c>
      <c r="W20" s="25">
        <f t="shared" si="8"/>
        <v>3.2029518851052186</v>
      </c>
      <c r="X20" s="25">
        <f t="shared" si="9"/>
        <v>35.307281912592515</v>
      </c>
    </row>
    <row r="21" spans="2:24" ht="16.2" customHeight="1" x14ac:dyDescent="0.3">
      <c r="B21" s="40">
        <v>42.5</v>
      </c>
      <c r="C21" s="41">
        <v>19.5</v>
      </c>
      <c r="D21" s="42">
        <v>7</v>
      </c>
      <c r="E21" s="25">
        <f t="shared" si="10"/>
        <v>0.99303780284564847</v>
      </c>
      <c r="F21" s="25">
        <f t="shared" si="11"/>
        <v>11.775874935193599</v>
      </c>
      <c r="G21" s="3"/>
      <c r="H21" s="3"/>
      <c r="I21" s="43">
        <f t="shared" si="12"/>
        <v>2.2500000000000009</v>
      </c>
      <c r="J21" s="25">
        <f t="shared" si="0"/>
        <v>0.3191907223432443</v>
      </c>
      <c r="K21" s="3"/>
      <c r="L21" s="42">
        <f t="shared" si="13"/>
        <v>19.891214694053424</v>
      </c>
      <c r="M21" s="25">
        <f t="shared" si="1"/>
        <v>2.8218183051019845</v>
      </c>
      <c r="N21" s="25">
        <f t="shared" si="2"/>
        <v>33.462350935179764</v>
      </c>
      <c r="O21" s="3"/>
      <c r="P21" s="3"/>
      <c r="Q21" s="42">
        <f t="shared" si="3"/>
        <v>0</v>
      </c>
      <c r="R21" s="25">
        <f t="shared" si="4"/>
        <v>0</v>
      </c>
      <c r="S21" s="25">
        <f t="shared" si="5"/>
        <v>0</v>
      </c>
      <c r="T21" s="25">
        <f t="shared" si="6"/>
        <v>0</v>
      </c>
      <c r="U21" s="1"/>
      <c r="V21" s="42">
        <f t="shared" si="7"/>
        <v>7</v>
      </c>
      <c r="W21" s="25">
        <f t="shared" si="8"/>
        <v>0.99303780284564847</v>
      </c>
      <c r="X21" s="25">
        <f t="shared" si="9"/>
        <v>11.775874935193599</v>
      </c>
    </row>
    <row r="22" spans="2:24" ht="16.2" customHeight="1" x14ac:dyDescent="0.3">
      <c r="B22" s="40">
        <v>47.5</v>
      </c>
      <c r="C22" s="41">
        <v>20.6</v>
      </c>
      <c r="D22" s="42">
        <v>16</v>
      </c>
      <c r="E22" s="25">
        <f t="shared" si="10"/>
        <v>2.8352873698647882</v>
      </c>
      <c r="F22" s="25">
        <f t="shared" si="11"/>
        <v>35.968796701558738</v>
      </c>
      <c r="G22" s="3"/>
      <c r="H22" s="3"/>
      <c r="I22" s="43">
        <f t="shared" si="12"/>
        <v>1.5000000000000002</v>
      </c>
      <c r="J22" s="25">
        <f t="shared" si="0"/>
        <v>0.26580819092482394</v>
      </c>
      <c r="K22" s="3"/>
      <c r="L22" s="42">
        <f t="shared" si="13"/>
        <v>13.260809796035614</v>
      </c>
      <c r="M22" s="25">
        <f t="shared" si="1"/>
        <v>2.34988790805494</v>
      </c>
      <c r="N22" s="25">
        <f t="shared" si="2"/>
        <v>29.810960728227727</v>
      </c>
      <c r="O22" s="3"/>
      <c r="P22" s="3"/>
      <c r="Q22" s="42">
        <f t="shared" si="3"/>
        <v>2.7391902039643856</v>
      </c>
      <c r="R22" s="25">
        <f t="shared" si="4"/>
        <v>6.1578359733310126</v>
      </c>
      <c r="S22" s="25">
        <f t="shared" si="5"/>
        <v>0</v>
      </c>
      <c r="T22" s="25">
        <f t="shared" si="6"/>
        <v>6.1578359733310126</v>
      </c>
      <c r="U22" s="1"/>
      <c r="V22" s="42">
        <f t="shared" si="7"/>
        <v>13.260809796035614</v>
      </c>
      <c r="W22" s="25">
        <f t="shared" si="8"/>
        <v>2.34988790805494</v>
      </c>
      <c r="X22" s="25">
        <f t="shared" si="9"/>
        <v>29.810960728227727</v>
      </c>
    </row>
    <row r="23" spans="2:24" ht="16.2" customHeight="1" x14ac:dyDescent="0.3">
      <c r="B23" s="44">
        <v>52.5</v>
      </c>
      <c r="C23" s="45">
        <v>21.6</v>
      </c>
      <c r="D23" s="46">
        <v>26</v>
      </c>
      <c r="E23" s="47">
        <f t="shared" si="10"/>
        <v>5.6283595884469637</v>
      </c>
      <c r="F23" s="47">
        <f t="shared" si="11"/>
        <v>75.753338375887381</v>
      </c>
      <c r="G23" s="3"/>
      <c r="H23" s="3"/>
      <c r="I23" s="48">
        <f t="shared" si="12"/>
        <v>1</v>
      </c>
      <c r="J23" s="49">
        <f t="shared" si="0"/>
        <v>0.21647536878642168</v>
      </c>
      <c r="K23" s="3"/>
      <c r="L23" s="50">
        <f t="shared" si="13"/>
        <v>8.8405398640237411</v>
      </c>
      <c r="M23" s="51">
        <f t="shared" si="1"/>
        <v>1.9137591273356016</v>
      </c>
      <c r="N23" s="51">
        <f t="shared" si="2"/>
        <v>25.757707990188916</v>
      </c>
      <c r="O23" s="3"/>
      <c r="P23" s="3"/>
      <c r="Q23" s="52">
        <f t="shared" si="3"/>
        <v>17.159460135976261</v>
      </c>
      <c r="R23" s="53">
        <f t="shared" si="4"/>
        <v>49.995630385698462</v>
      </c>
      <c r="S23" s="53">
        <f t="shared" si="5"/>
        <v>0</v>
      </c>
      <c r="T23" s="53">
        <f t="shared" si="6"/>
        <v>49.995630385698462</v>
      </c>
      <c r="U23" s="1"/>
      <c r="V23" s="54">
        <f t="shared" si="7"/>
        <v>8.8405398640237394</v>
      </c>
      <c r="W23" s="55">
        <f t="shared" si="8"/>
        <v>1.9137591273356012</v>
      </c>
      <c r="X23" s="55">
        <f t="shared" si="9"/>
        <v>25.757707990188912</v>
      </c>
    </row>
    <row r="24" spans="2:24" ht="16.2" customHeight="1" x14ac:dyDescent="0.3">
      <c r="B24" s="40">
        <v>57.5</v>
      </c>
      <c r="C24" s="41">
        <v>22.6</v>
      </c>
      <c r="D24" s="42">
        <v>23</v>
      </c>
      <c r="E24" s="25">
        <f t="shared" si="10"/>
        <v>5.9724621587854694</v>
      </c>
      <c r="F24" s="25">
        <f t="shared" si="11"/>
        <v>84.97014632690518</v>
      </c>
      <c r="G24" s="3"/>
      <c r="H24" s="3"/>
      <c r="I24" s="43">
        <f t="shared" si="12"/>
        <v>0</v>
      </c>
      <c r="J24" s="25">
        <f t="shared" si="0"/>
        <v>0</v>
      </c>
      <c r="K24" s="3"/>
      <c r="L24" s="42">
        <f t="shared" si="13"/>
        <v>0</v>
      </c>
      <c r="M24" s="25">
        <f t="shared" si="1"/>
        <v>0</v>
      </c>
      <c r="N24" s="25">
        <f t="shared" si="2"/>
        <v>0</v>
      </c>
      <c r="O24" s="3"/>
      <c r="P24" s="3"/>
      <c r="Q24" s="42">
        <f t="shared" si="3"/>
        <v>23</v>
      </c>
      <c r="R24" s="25">
        <f t="shared" si="4"/>
        <v>84.97014632690518</v>
      </c>
      <c r="S24" s="25">
        <f t="shared" si="5"/>
        <v>0</v>
      </c>
      <c r="T24" s="25">
        <f t="shared" si="6"/>
        <v>84.97014632690518</v>
      </c>
      <c r="U24" s="1"/>
      <c r="V24" s="42">
        <f t="shared" si="7"/>
        <v>0</v>
      </c>
      <c r="W24" s="25">
        <f t="shared" si="8"/>
        <v>0</v>
      </c>
      <c r="X24" s="25">
        <f t="shared" si="9"/>
        <v>0</v>
      </c>
    </row>
    <row r="25" spans="2:24" ht="16.2" customHeight="1" x14ac:dyDescent="0.3">
      <c r="B25" s="40">
        <v>62.5</v>
      </c>
      <c r="C25" s="41">
        <v>23.5</v>
      </c>
      <c r="D25" s="42">
        <v>7</v>
      </c>
      <c r="E25" s="25">
        <f t="shared" si="10"/>
        <v>2.1475731030398979</v>
      </c>
      <c r="F25" s="25">
        <f t="shared" si="11"/>
        <v>32.085887500949184</v>
      </c>
      <c r="G25" s="3"/>
      <c r="H25" s="3"/>
      <c r="I25" s="43">
        <f t="shared" si="12"/>
        <v>0</v>
      </c>
      <c r="J25" s="25">
        <f t="shared" si="0"/>
        <v>0</v>
      </c>
      <c r="K25" s="3"/>
      <c r="L25" s="42">
        <f t="shared" si="13"/>
        <v>0</v>
      </c>
      <c r="M25" s="25">
        <f t="shared" si="1"/>
        <v>0</v>
      </c>
      <c r="N25" s="25">
        <f t="shared" si="2"/>
        <v>0</v>
      </c>
      <c r="O25" s="3"/>
      <c r="P25" s="3"/>
      <c r="Q25" s="42">
        <f t="shared" si="3"/>
        <v>7</v>
      </c>
      <c r="R25" s="25">
        <f t="shared" si="4"/>
        <v>32.085887500949184</v>
      </c>
      <c r="S25" s="25">
        <f t="shared" si="5"/>
        <v>0</v>
      </c>
      <c r="T25" s="25">
        <f t="shared" si="6"/>
        <v>32.085887500949184</v>
      </c>
      <c r="U25" s="1"/>
      <c r="V25" s="42">
        <f t="shared" si="7"/>
        <v>0</v>
      </c>
      <c r="W25" s="25">
        <f t="shared" si="8"/>
        <v>0</v>
      </c>
      <c r="X25" s="25">
        <f t="shared" si="9"/>
        <v>0</v>
      </c>
    </row>
    <row r="26" spans="2:24" ht="24" customHeight="1" thickBot="1" x14ac:dyDescent="0.35">
      <c r="B26" s="76" t="s">
        <v>35</v>
      </c>
      <c r="C26" s="76"/>
      <c r="D26" s="56">
        <f>SUM(D14:D25)</f>
        <v>1518</v>
      </c>
      <c r="E26" s="57">
        <f t="shared" ref="E26:F26" si="14">SUM(E14:E25)</f>
        <v>46.541713415228536</v>
      </c>
      <c r="F26" s="57">
        <f t="shared" si="14"/>
        <v>475.97093603646869</v>
      </c>
      <c r="G26" s="58"/>
      <c r="H26" s="58"/>
      <c r="I26" s="59">
        <f t="shared" ref="I26:J26" si="15">SUM(I14:I25)</f>
        <v>113.330078125</v>
      </c>
      <c r="J26" s="60">
        <f t="shared" si="15"/>
        <v>3.3934579178907298</v>
      </c>
      <c r="K26" s="58"/>
      <c r="L26" s="56">
        <f t="shared" ref="L26:N26" si="16">SUM(L14:L25)</f>
        <v>1001.8990734569876</v>
      </c>
      <c r="M26" s="60">
        <f t="shared" si="16"/>
        <v>30</v>
      </c>
      <c r="N26" s="60">
        <f t="shared" si="16"/>
        <v>279.48999378572421</v>
      </c>
      <c r="O26" s="58"/>
      <c r="P26" s="58"/>
      <c r="Q26" s="56">
        <f t="shared" ref="Q26:T26" si="17">SUM(Q14:Q25)</f>
        <v>571.01072445354453</v>
      </c>
      <c r="R26" s="60">
        <f t="shared" si="17"/>
        <v>231.39254250734677</v>
      </c>
      <c r="S26" s="60">
        <f t="shared" si="17"/>
        <v>28.55888521303979</v>
      </c>
      <c r="T26" s="60">
        <f t="shared" si="17"/>
        <v>202.83365729430699</v>
      </c>
      <c r="U26" s="1"/>
      <c r="V26" s="56">
        <f t="shared" ref="V26:X26" si="18">SUM(V14:V25)</f>
        <v>946.98927554645547</v>
      </c>
      <c r="W26" s="60">
        <f t="shared" si="18"/>
        <v>26.588761761872814</v>
      </c>
      <c r="X26" s="60">
        <f t="shared" si="18"/>
        <v>244.57839352912191</v>
      </c>
    </row>
    <row r="44" spans="9:9" x14ac:dyDescent="0.3">
      <c r="I44" t="s">
        <v>36</v>
      </c>
    </row>
  </sheetData>
  <mergeCells count="8">
    <mergeCell ref="V12:X12"/>
    <mergeCell ref="B26:C26"/>
    <mergeCell ref="B9:B10"/>
    <mergeCell ref="C9:F10"/>
    <mergeCell ref="B12:F12"/>
    <mergeCell ref="I12:J12"/>
    <mergeCell ref="L12:N12"/>
    <mergeCell ref="Q12:T12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7" orientation="portrait" r:id="rId1"/>
  <colBreaks count="2" manualBreakCount="2">
    <brk id="7" max="1048575" man="1"/>
    <brk id="15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BCD2-0CBA-48CB-A52A-3B824E08C832}">
  <sheetPr>
    <tabColor rgb="FFFF0000"/>
  </sheetPr>
  <dimension ref="B1:W29"/>
  <sheetViews>
    <sheetView tabSelected="1" topLeftCell="A10" zoomScale="70" zoomScaleNormal="70" zoomScaleSheetLayoutView="85" workbookViewId="0">
      <selection activeCell="J8" sqref="J8"/>
    </sheetView>
  </sheetViews>
  <sheetFormatPr baseColWidth="10" defaultRowHeight="14.4" x14ac:dyDescent="0.3"/>
  <cols>
    <col min="1" max="1" width="3.21875" customWidth="1"/>
    <col min="2" max="2" width="15.5546875" customWidth="1"/>
    <col min="3" max="6" width="11.109375" customWidth="1"/>
    <col min="7" max="7" width="3.33203125" customWidth="1"/>
    <col min="8" max="8" width="15.5546875" customWidth="1"/>
    <col min="9" max="11" width="11.109375" customWidth="1"/>
    <col min="12" max="12" width="3.33203125" customWidth="1"/>
    <col min="13" max="14" width="11.109375" customWidth="1"/>
    <col min="15" max="15" width="3.33203125" customWidth="1"/>
    <col min="16" max="17" width="11.109375" customWidth="1"/>
    <col min="18" max="18" width="3.33203125" customWidth="1"/>
    <col min="20" max="20" width="3.33203125" customWidth="1"/>
    <col min="21" max="23" width="11.109375" customWidth="1"/>
    <col min="24" max="24" width="3.44140625" customWidth="1"/>
  </cols>
  <sheetData>
    <row r="1" spans="2:23" x14ac:dyDescent="0.3">
      <c r="B1" s="16" t="s">
        <v>4</v>
      </c>
      <c r="H1" s="17" t="s">
        <v>37</v>
      </c>
      <c r="I1" s="20"/>
    </row>
    <row r="2" spans="2:23" x14ac:dyDescent="0.3">
      <c r="B2" s="16" t="s">
        <v>38</v>
      </c>
    </row>
    <row r="3" spans="2:23" x14ac:dyDescent="0.3">
      <c r="H3" s="61"/>
      <c r="I3" s="19" t="s">
        <v>39</v>
      </c>
      <c r="J3" s="4">
        <v>1.5</v>
      </c>
    </row>
    <row r="4" spans="2:23" x14ac:dyDescent="0.3">
      <c r="B4" s="17" t="s">
        <v>8</v>
      </c>
      <c r="C4" s="20"/>
      <c r="I4" s="19" t="s">
        <v>42</v>
      </c>
      <c r="J4" s="4">
        <v>30</v>
      </c>
      <c r="K4" s="62" t="s">
        <v>43</v>
      </c>
    </row>
    <row r="5" spans="2:23" x14ac:dyDescent="0.3">
      <c r="B5" s="19" t="s">
        <v>10</v>
      </c>
      <c r="C5" s="21">
        <v>-10.134164</v>
      </c>
      <c r="I5" s="19" t="s">
        <v>40</v>
      </c>
      <c r="J5" s="4">
        <v>15</v>
      </c>
      <c r="K5" s="62" t="s">
        <v>41</v>
      </c>
    </row>
    <row r="6" spans="2:23" x14ac:dyDescent="0.3">
      <c r="B6" s="19" t="s">
        <v>12</v>
      </c>
      <c r="C6" s="21">
        <v>2.2187250000000001</v>
      </c>
    </row>
    <row r="7" spans="2:23" x14ac:dyDescent="0.3">
      <c r="B7" s="19" t="s">
        <v>13</v>
      </c>
      <c r="C7" s="21">
        <v>0.78614899999999999</v>
      </c>
      <c r="D7" s="23"/>
      <c r="H7" s="17" t="s">
        <v>16</v>
      </c>
      <c r="I7" s="24"/>
    </row>
    <row r="8" spans="2:23" x14ac:dyDescent="0.3">
      <c r="B8" s="19" t="s">
        <v>17</v>
      </c>
      <c r="I8" s="19" t="s">
        <v>44</v>
      </c>
      <c r="J8" s="63">
        <v>30</v>
      </c>
      <c r="K8" s="62" t="s">
        <v>45</v>
      </c>
    </row>
    <row r="9" spans="2:23" x14ac:dyDescent="0.3">
      <c r="B9" s="77" t="s">
        <v>21</v>
      </c>
      <c r="C9" s="78" t="s">
        <v>22</v>
      </c>
      <c r="D9" s="78"/>
      <c r="E9" s="78"/>
      <c r="F9" s="78"/>
    </row>
    <row r="10" spans="2:23" x14ac:dyDescent="0.3">
      <c r="B10" s="77"/>
      <c r="C10" s="78"/>
      <c r="D10" s="78"/>
      <c r="E10" s="78"/>
      <c r="F10" s="78"/>
    </row>
    <row r="12" spans="2:23" ht="29.4" customHeight="1" x14ac:dyDescent="0.3">
      <c r="B12" s="79" t="s">
        <v>46</v>
      </c>
      <c r="C12" s="79"/>
      <c r="D12" s="79"/>
      <c r="E12" s="79"/>
      <c r="F12" s="79"/>
      <c r="H12" s="80" t="s">
        <v>47</v>
      </c>
      <c r="I12" s="80"/>
      <c r="J12" s="80"/>
      <c r="K12" s="80"/>
      <c r="M12" s="81" t="s">
        <v>48</v>
      </c>
      <c r="N12" s="81"/>
      <c r="P12" s="81" t="s">
        <v>49</v>
      </c>
      <c r="Q12" s="81"/>
      <c r="S12" s="64" t="s">
        <v>50</v>
      </c>
      <c r="U12" s="83" t="s">
        <v>51</v>
      </c>
      <c r="V12" s="83"/>
      <c r="W12" s="83"/>
    </row>
    <row r="13" spans="2:23" ht="24" customHeight="1" thickBot="1" x14ac:dyDescent="0.35">
      <c r="B13" s="27" t="s">
        <v>28</v>
      </c>
      <c r="C13" s="28" t="s">
        <v>29</v>
      </c>
      <c r="D13" s="28" t="s">
        <v>30</v>
      </c>
      <c r="E13" s="28" t="s">
        <v>31</v>
      </c>
      <c r="F13" s="29" t="s">
        <v>32</v>
      </c>
      <c r="H13" s="30" t="s">
        <v>52</v>
      </c>
      <c r="I13" s="30" t="s">
        <v>53</v>
      </c>
      <c r="J13" s="30" t="s">
        <v>54</v>
      </c>
      <c r="K13" s="30" t="s">
        <v>55</v>
      </c>
      <c r="M13" s="32" t="s">
        <v>30</v>
      </c>
      <c r="N13" s="32" t="s">
        <v>56</v>
      </c>
      <c r="P13" s="32" t="s">
        <v>57</v>
      </c>
      <c r="Q13" s="32" t="s">
        <v>34</v>
      </c>
      <c r="S13" s="37" t="s">
        <v>30</v>
      </c>
      <c r="U13" s="35" t="s">
        <v>58</v>
      </c>
      <c r="V13" s="35" t="s">
        <v>59</v>
      </c>
      <c r="W13" s="35" t="s">
        <v>60</v>
      </c>
    </row>
    <row r="14" spans="2:23" x14ac:dyDescent="0.3">
      <c r="B14" s="40">
        <v>7.5</v>
      </c>
      <c r="C14" s="41">
        <v>8.5</v>
      </c>
      <c r="D14" s="42">
        <f>SerieMínima!V14</f>
        <v>339.86005106167829</v>
      </c>
      <c r="E14" s="25">
        <f>(PI()/4*(B14/100)^2)*D14</f>
        <v>1.5014557120275289</v>
      </c>
      <c r="F14" s="25">
        <f>EXP($C$5+$C$6*LN(B14)+$C$7*LN(C14))*D14</f>
        <v>6.3426489520443079</v>
      </c>
      <c r="G14" s="3"/>
      <c r="H14" s="43">
        <v>0.5</v>
      </c>
      <c r="I14" s="42">
        <f>5/H14</f>
        <v>10</v>
      </c>
      <c r="J14" s="42">
        <f>IF((D14-D15)&lt;0,0,D14-D15)</f>
        <v>113.28668368722603</v>
      </c>
      <c r="K14" s="10">
        <f>J14/I14</f>
        <v>11.328668368722603</v>
      </c>
      <c r="M14" s="42">
        <f t="shared" ref="M14:M23" si="0">K14*$J$5</f>
        <v>169.93002553083903</v>
      </c>
      <c r="N14" s="25">
        <f>EXP($C$5+$C$6*LN(B14)+$C$7*LN(C14))*M14</f>
        <v>3.1713244760221517</v>
      </c>
      <c r="P14" s="65">
        <f t="shared" ref="P14:P23" si="1">IF(B14&lt;$J$8,N14,0)</f>
        <v>3.1713244760221517</v>
      </c>
      <c r="Q14" s="25">
        <f t="shared" ref="Q14:Q23" si="2">IF(B14&gt;$J$8,N14,0)</f>
        <v>0</v>
      </c>
      <c r="S14" s="66">
        <f>IF((D14-M14)&lt;0,0,D14-M14)</f>
        <v>169.93002553083926</v>
      </c>
      <c r="U14" s="25">
        <f>(PI()/4*(B14/100)^2)*D14</f>
        <v>1.5014557120275289</v>
      </c>
      <c r="V14" s="25">
        <f>(PI()/4*(B14/100)^2)*S14</f>
        <v>0.7507278560137649</v>
      </c>
      <c r="W14" s="25">
        <f>(PI()/4*(B14/100)^2)*M14</f>
        <v>0.75072785601376391</v>
      </c>
    </row>
    <row r="15" spans="2:23" x14ac:dyDescent="0.3">
      <c r="B15" s="40">
        <v>12.5</v>
      </c>
      <c r="C15" s="41">
        <v>10.8</v>
      </c>
      <c r="D15" s="42">
        <f>SerieMínima!V15</f>
        <v>226.57336737445226</v>
      </c>
      <c r="E15" s="25">
        <f t="shared" ref="E15:E23" si="3">(PI()/4*(B15/100)^2)*D15</f>
        <v>2.7804735407917209</v>
      </c>
      <c r="F15" s="25">
        <f t="shared" ref="F15:F23" si="4">EXP($C$5+$C$6*LN(B15)+$C$7*LN(C15))*D15</f>
        <v>15.854920763152997</v>
      </c>
      <c r="G15" s="3"/>
      <c r="H15" s="43">
        <v>0.5</v>
      </c>
      <c r="I15" s="42">
        <f t="shared" ref="I15:I23" si="5">5/H15</f>
        <v>10</v>
      </c>
      <c r="J15" s="42">
        <f t="shared" ref="J15:J23" si="6">IF((D15-D16)&lt;0,0,D15-D16)</f>
        <v>102.57336737445226</v>
      </c>
      <c r="K15" s="10">
        <f t="shared" ref="K15:K23" si="7">J15/I15</f>
        <v>10.257336737445225</v>
      </c>
      <c r="M15" s="42">
        <f t="shared" si="0"/>
        <v>153.86005106167838</v>
      </c>
      <c r="N15" s="25">
        <f t="shared" ref="N15:N23" si="8">EXP($C$5+$C$6*LN(B15)+$C$7*LN(C15))*M15</f>
        <v>10.766662236016396</v>
      </c>
      <c r="P15" s="65">
        <f t="shared" si="1"/>
        <v>10.766662236016396</v>
      </c>
      <c r="Q15" s="25">
        <f t="shared" si="2"/>
        <v>0</v>
      </c>
      <c r="S15" s="66">
        <f t="shared" ref="S15:S23" si="9">IF((D15-M15)&lt;0,0,D15-M15)</f>
        <v>72.713316312773884</v>
      </c>
      <c r="U15" s="65">
        <f t="shared" ref="U15:U23" si="10">(PI()/4*(B15/100)^2)*D15</f>
        <v>2.7804735407917209</v>
      </c>
      <c r="V15" s="25">
        <f t="shared" ref="V15:V23" si="11">(PI()/4*(B15/100)^2)*S15</f>
        <v>0.89232664197797384</v>
      </c>
      <c r="W15" s="25">
        <f t="shared" ref="W15:W23" si="12">(PI()/4*(B15/100)^2)*M15</f>
        <v>1.8881468988137471</v>
      </c>
    </row>
    <row r="16" spans="2:23" x14ac:dyDescent="0.3">
      <c r="B16" s="40">
        <v>17.5</v>
      </c>
      <c r="C16" s="41">
        <v>12.7</v>
      </c>
      <c r="D16" s="42">
        <f>SerieMínima!V16</f>
        <v>124</v>
      </c>
      <c r="E16" s="25">
        <f t="shared" si="3"/>
        <v>2.9825495255018093</v>
      </c>
      <c r="F16" s="25">
        <f t="shared" si="4"/>
        <v>20.79332622604603</v>
      </c>
      <c r="G16" s="3"/>
      <c r="H16" s="43">
        <v>0.5</v>
      </c>
      <c r="I16" s="42">
        <f t="shared" si="5"/>
        <v>10</v>
      </c>
      <c r="J16" s="42">
        <f t="shared" si="6"/>
        <v>23.300725611354551</v>
      </c>
      <c r="K16" s="10">
        <f t="shared" si="7"/>
        <v>2.3300725611354549</v>
      </c>
      <c r="M16" s="42">
        <f t="shared" si="0"/>
        <v>34.951088417031826</v>
      </c>
      <c r="N16" s="25">
        <f t="shared" si="8"/>
        <v>5.8608821242800122</v>
      </c>
      <c r="P16" s="65">
        <f t="shared" si="1"/>
        <v>5.8608821242800122</v>
      </c>
      <c r="Q16" s="25">
        <f t="shared" si="2"/>
        <v>0</v>
      </c>
      <c r="S16" s="66">
        <f t="shared" si="9"/>
        <v>89.048911582968174</v>
      </c>
      <c r="U16" s="65">
        <f t="shared" si="10"/>
        <v>2.9825495255018093</v>
      </c>
      <c r="V16" s="25">
        <f t="shared" si="11"/>
        <v>2.1418773305502765</v>
      </c>
      <c r="W16" s="25">
        <f t="shared" si="12"/>
        <v>0.84067219495153267</v>
      </c>
    </row>
    <row r="17" spans="2:23" x14ac:dyDescent="0.3">
      <c r="B17" s="40">
        <v>22.5</v>
      </c>
      <c r="C17" s="41">
        <v>14.4</v>
      </c>
      <c r="D17" s="42">
        <f>SerieMínima!V17</f>
        <v>100.69927438864545</v>
      </c>
      <c r="E17" s="25">
        <f t="shared" si="3"/>
        <v>4.0038818987400786</v>
      </c>
      <c r="F17" s="25">
        <f t="shared" si="4"/>
        <v>32.552287276877351</v>
      </c>
      <c r="G17" s="3"/>
      <c r="H17" s="43">
        <v>0.5</v>
      </c>
      <c r="I17" s="42">
        <f t="shared" si="5"/>
        <v>10</v>
      </c>
      <c r="J17" s="42">
        <f t="shared" si="6"/>
        <v>47.699274388645449</v>
      </c>
      <c r="K17" s="10">
        <f t="shared" si="7"/>
        <v>4.7699274388645447</v>
      </c>
      <c r="M17" s="42">
        <f t="shared" si="0"/>
        <v>71.548911582968174</v>
      </c>
      <c r="N17" s="25">
        <f t="shared" si="8"/>
        <v>23.129071568159159</v>
      </c>
      <c r="P17" s="65">
        <f t="shared" si="1"/>
        <v>23.129071568159159</v>
      </c>
      <c r="Q17" s="25">
        <f t="shared" si="2"/>
        <v>0</v>
      </c>
      <c r="S17" s="66">
        <f t="shared" si="9"/>
        <v>29.150362805677275</v>
      </c>
      <c r="U17" s="65">
        <f t="shared" si="10"/>
        <v>4.0038818987400786</v>
      </c>
      <c r="V17" s="25">
        <f t="shared" si="11"/>
        <v>1.1590412213786287</v>
      </c>
      <c r="W17" s="25">
        <f t="shared" si="12"/>
        <v>2.8448406773614496</v>
      </c>
    </row>
    <row r="18" spans="2:23" x14ac:dyDescent="0.3">
      <c r="B18" s="40">
        <v>27.5</v>
      </c>
      <c r="C18" s="41">
        <v>15.8</v>
      </c>
      <c r="D18" s="42">
        <f>SerieMínima!V18</f>
        <v>53</v>
      </c>
      <c r="E18" s="25">
        <f t="shared" si="3"/>
        <v>3.1479740136673979</v>
      </c>
      <c r="F18" s="25">
        <f t="shared" si="4"/>
        <v>28.765429775347204</v>
      </c>
      <c r="G18" s="3"/>
      <c r="H18" s="43">
        <v>0.5</v>
      </c>
      <c r="I18" s="42">
        <f t="shared" si="5"/>
        <v>10</v>
      </c>
      <c r="J18" s="42">
        <f t="shared" si="6"/>
        <v>8.2447669383797972</v>
      </c>
      <c r="K18" s="10">
        <f t="shared" si="7"/>
        <v>0.82447669383797972</v>
      </c>
      <c r="M18" s="42">
        <f t="shared" si="0"/>
        <v>12.367150407569696</v>
      </c>
      <c r="N18" s="25">
        <f t="shared" si="8"/>
        <v>6.7121961617000503</v>
      </c>
      <c r="P18" s="65">
        <f t="shared" si="1"/>
        <v>6.7121961617000503</v>
      </c>
      <c r="Q18" s="25">
        <f t="shared" si="2"/>
        <v>0</v>
      </c>
      <c r="S18" s="66">
        <f t="shared" si="9"/>
        <v>40.632849592430304</v>
      </c>
      <c r="U18" s="65">
        <f t="shared" si="10"/>
        <v>3.1479740136673979</v>
      </c>
      <c r="V18" s="25">
        <f t="shared" si="11"/>
        <v>2.4134180116646515</v>
      </c>
      <c r="W18" s="25">
        <f t="shared" si="12"/>
        <v>0.73455600200274662</v>
      </c>
    </row>
    <row r="19" spans="2:23" x14ac:dyDescent="0.3">
      <c r="B19" s="40">
        <v>32.5</v>
      </c>
      <c r="C19" s="41">
        <v>17.2</v>
      </c>
      <c r="D19" s="42">
        <f>SerieMínima!V19</f>
        <v>44.755233061620203</v>
      </c>
      <c r="E19" s="25">
        <f t="shared" si="3"/>
        <v>3.712790347802871</v>
      </c>
      <c r="F19" s="25">
        <f t="shared" si="4"/>
        <v>37.617954969451262</v>
      </c>
      <c r="G19" s="3"/>
      <c r="H19" s="43">
        <v>0.5</v>
      </c>
      <c r="I19" s="42">
        <f t="shared" si="5"/>
        <v>10</v>
      </c>
      <c r="J19" s="42">
        <f t="shared" si="6"/>
        <v>15.755233061620203</v>
      </c>
      <c r="K19" s="10">
        <f t="shared" si="7"/>
        <v>1.5755233061620202</v>
      </c>
      <c r="M19" s="42">
        <f t="shared" si="0"/>
        <v>23.632849592430304</v>
      </c>
      <c r="N19" s="25">
        <f t="shared" si="8"/>
        <v>19.864034012376429</v>
      </c>
      <c r="P19" s="65">
        <f t="shared" si="1"/>
        <v>0</v>
      </c>
      <c r="Q19" s="25">
        <f t="shared" si="2"/>
        <v>19.864034012376429</v>
      </c>
      <c r="S19" s="66">
        <f t="shared" si="9"/>
        <v>21.122383469189899</v>
      </c>
      <c r="U19" s="65">
        <f t="shared" si="10"/>
        <v>3.712790347802871</v>
      </c>
      <c r="V19" s="25">
        <f t="shared" si="11"/>
        <v>1.7522639499837778</v>
      </c>
      <c r="W19" s="25">
        <f t="shared" si="12"/>
        <v>1.9605263978190934</v>
      </c>
    </row>
    <row r="20" spans="2:23" x14ac:dyDescent="0.3">
      <c r="B20" s="40">
        <v>37.5</v>
      </c>
      <c r="C20" s="41">
        <v>18.399999999999999</v>
      </c>
      <c r="D20" s="42">
        <f>SerieMínima!V20</f>
        <v>29</v>
      </c>
      <c r="E20" s="25">
        <f t="shared" si="3"/>
        <v>3.2029518851052186</v>
      </c>
      <c r="F20" s="25">
        <f t="shared" si="4"/>
        <v>35.307281912592515</v>
      </c>
      <c r="G20" s="3"/>
      <c r="H20" s="43">
        <v>0.5</v>
      </c>
      <c r="I20" s="42">
        <f t="shared" si="5"/>
        <v>10</v>
      </c>
      <c r="J20" s="42">
        <f t="shared" si="6"/>
        <v>22</v>
      </c>
      <c r="K20" s="10">
        <f t="shared" si="7"/>
        <v>2.2000000000000002</v>
      </c>
      <c r="M20" s="42">
        <f t="shared" si="0"/>
        <v>33</v>
      </c>
      <c r="N20" s="25">
        <f t="shared" si="8"/>
        <v>40.177251831570793</v>
      </c>
      <c r="P20" s="65">
        <f t="shared" si="1"/>
        <v>0</v>
      </c>
      <c r="Q20" s="25">
        <f t="shared" si="2"/>
        <v>40.177251831570793</v>
      </c>
      <c r="S20" s="66">
        <f t="shared" si="9"/>
        <v>0</v>
      </c>
      <c r="U20" s="65">
        <f t="shared" si="10"/>
        <v>3.2029518851052186</v>
      </c>
      <c r="V20" s="25">
        <f t="shared" si="11"/>
        <v>0</v>
      </c>
      <c r="W20" s="25">
        <f t="shared" si="12"/>
        <v>3.6447383520162835</v>
      </c>
    </row>
    <row r="21" spans="2:23" x14ac:dyDescent="0.3">
      <c r="B21" s="40">
        <v>42.5</v>
      </c>
      <c r="C21" s="41">
        <v>19.5</v>
      </c>
      <c r="D21" s="42">
        <f>SerieMínima!V21</f>
        <v>7</v>
      </c>
      <c r="E21" s="25">
        <f t="shared" si="3"/>
        <v>0.99303780284564847</v>
      </c>
      <c r="F21" s="25">
        <f t="shared" si="4"/>
        <v>11.775874935193599</v>
      </c>
      <c r="G21" s="3"/>
      <c r="H21" s="43">
        <v>0.5</v>
      </c>
      <c r="I21" s="42">
        <f t="shared" si="5"/>
        <v>10</v>
      </c>
      <c r="J21" s="42">
        <f t="shared" si="6"/>
        <v>0</v>
      </c>
      <c r="K21" s="10">
        <f t="shared" si="7"/>
        <v>0</v>
      </c>
      <c r="M21" s="42">
        <f t="shared" si="0"/>
        <v>0</v>
      </c>
      <c r="N21" s="25">
        <f t="shared" si="8"/>
        <v>0</v>
      </c>
      <c r="P21" s="65">
        <f t="shared" si="1"/>
        <v>0</v>
      </c>
      <c r="Q21" s="25">
        <f t="shared" si="2"/>
        <v>0</v>
      </c>
      <c r="S21" s="66">
        <f t="shared" si="9"/>
        <v>7</v>
      </c>
      <c r="U21" s="65">
        <f t="shared" si="10"/>
        <v>0.99303780284564847</v>
      </c>
      <c r="V21" s="25">
        <f t="shared" si="11"/>
        <v>0.99303780284564847</v>
      </c>
      <c r="W21" s="25">
        <f t="shared" si="12"/>
        <v>0</v>
      </c>
    </row>
    <row r="22" spans="2:23" x14ac:dyDescent="0.3">
      <c r="B22" s="40">
        <v>47.5</v>
      </c>
      <c r="C22" s="41">
        <v>20.6</v>
      </c>
      <c r="D22" s="42">
        <f>SerieMínima!V22</f>
        <v>13.260809796035614</v>
      </c>
      <c r="E22" s="25">
        <f t="shared" si="3"/>
        <v>2.34988790805494</v>
      </c>
      <c r="F22" s="25">
        <f t="shared" si="4"/>
        <v>29.810960728227727</v>
      </c>
      <c r="G22" s="3"/>
      <c r="H22" s="43">
        <v>0.5</v>
      </c>
      <c r="I22" s="42">
        <f t="shared" si="5"/>
        <v>10</v>
      </c>
      <c r="J22" s="42">
        <f t="shared" si="6"/>
        <v>4.420269932011875</v>
      </c>
      <c r="K22" s="10">
        <f t="shared" si="7"/>
        <v>0.44202699320118749</v>
      </c>
      <c r="M22" s="42">
        <f t="shared" si="0"/>
        <v>6.6304048980178125</v>
      </c>
      <c r="N22" s="25">
        <f t="shared" si="8"/>
        <v>14.905480364113874</v>
      </c>
      <c r="P22" s="65">
        <f t="shared" si="1"/>
        <v>0</v>
      </c>
      <c r="Q22" s="25">
        <f t="shared" si="2"/>
        <v>14.905480364113874</v>
      </c>
      <c r="S22" s="66">
        <f t="shared" si="9"/>
        <v>6.6304048980178019</v>
      </c>
      <c r="U22" s="65">
        <f t="shared" si="10"/>
        <v>2.34988790805494</v>
      </c>
      <c r="V22" s="25">
        <f t="shared" si="11"/>
        <v>1.1749439540274689</v>
      </c>
      <c r="W22" s="25">
        <f t="shared" si="12"/>
        <v>1.1749439540274709</v>
      </c>
    </row>
    <row r="23" spans="2:23" x14ac:dyDescent="0.3">
      <c r="B23" s="44">
        <v>52.5</v>
      </c>
      <c r="C23" s="45">
        <v>21.6</v>
      </c>
      <c r="D23" s="46">
        <f>SerieMínima!V23</f>
        <v>8.8405398640237394</v>
      </c>
      <c r="E23" s="47">
        <f t="shared" si="3"/>
        <v>1.9137591273356012</v>
      </c>
      <c r="F23" s="47">
        <f t="shared" si="4"/>
        <v>25.757707990188912</v>
      </c>
      <c r="G23" s="3"/>
      <c r="H23" s="48">
        <v>0.5</v>
      </c>
      <c r="I23" s="67">
        <f t="shared" si="5"/>
        <v>10</v>
      </c>
      <c r="J23" s="67">
        <f t="shared" si="6"/>
        <v>8.8405398640237394</v>
      </c>
      <c r="K23" s="68">
        <f t="shared" si="7"/>
        <v>0.88405398640237398</v>
      </c>
      <c r="M23" s="50">
        <f t="shared" si="0"/>
        <v>13.260809796035609</v>
      </c>
      <c r="N23" s="51">
        <f t="shared" si="8"/>
        <v>38.636561985283365</v>
      </c>
      <c r="P23" s="69">
        <f t="shared" si="1"/>
        <v>0</v>
      </c>
      <c r="Q23" s="51">
        <f t="shared" si="2"/>
        <v>38.636561985283365</v>
      </c>
      <c r="S23" s="70">
        <f t="shared" si="9"/>
        <v>0</v>
      </c>
      <c r="U23" s="71">
        <f t="shared" si="10"/>
        <v>1.9137591273356012</v>
      </c>
      <c r="V23" s="53">
        <f t="shared" si="11"/>
        <v>0</v>
      </c>
      <c r="W23" s="53">
        <f t="shared" si="12"/>
        <v>2.8706386910034016</v>
      </c>
    </row>
    <row r="24" spans="2:23" x14ac:dyDescent="0.3">
      <c r="B24" s="4"/>
      <c r="C24" s="72"/>
      <c r="D24" s="42"/>
      <c r="E24" s="25"/>
      <c r="F24" s="25"/>
      <c r="G24" s="3"/>
      <c r="H24" s="43"/>
      <c r="I24" s="25"/>
      <c r="M24" s="43"/>
      <c r="N24" s="25"/>
      <c r="P24" s="43"/>
      <c r="Q24" s="25"/>
      <c r="S24" s="43"/>
      <c r="U24" s="43"/>
      <c r="V24" s="25"/>
      <c r="W24" s="25"/>
    </row>
    <row r="25" spans="2:23" x14ac:dyDescent="0.3">
      <c r="B25" s="4"/>
      <c r="C25" s="72"/>
      <c r="D25" s="42"/>
      <c r="E25" s="25"/>
      <c r="F25" s="25"/>
      <c r="G25" s="3"/>
      <c r="H25" s="43"/>
      <c r="I25" s="25"/>
      <c r="M25" s="43"/>
      <c r="N25" s="25"/>
      <c r="P25" s="43"/>
      <c r="Q25" s="25"/>
      <c r="S25" s="43"/>
      <c r="U25" s="43"/>
      <c r="V25" s="25"/>
      <c r="W25" s="25"/>
    </row>
    <row r="26" spans="2:23" s="1" customFormat="1" ht="18.600000000000001" customHeight="1" thickBot="1" x14ac:dyDescent="0.35">
      <c r="B26" s="76" t="s">
        <v>35</v>
      </c>
      <c r="C26" s="76"/>
      <c r="D26" s="89">
        <f>SUM(D14:D23)</f>
        <v>946.98927554645547</v>
      </c>
      <c r="E26" s="57">
        <f t="shared" ref="E26:F26" si="13">SUM(E14:E23)</f>
        <v>26.588761761872814</v>
      </c>
      <c r="F26" s="57">
        <f t="shared" si="13"/>
        <v>244.57839352912191</v>
      </c>
      <c r="G26" s="58"/>
      <c r="H26" s="59"/>
      <c r="I26" s="60"/>
      <c r="J26" s="86">
        <f>SUM(J14:J23)</f>
        <v>346.12086085771392</v>
      </c>
      <c r="K26" s="86">
        <f>SUM(K14:K23)</f>
        <v>34.612086085771388</v>
      </c>
      <c r="M26" s="88">
        <f>SUM(M14:M23)</f>
        <v>519.18129128657074</v>
      </c>
      <c r="N26" s="60">
        <f>SUM(N14:N23)</f>
        <v>163.22346475952224</v>
      </c>
      <c r="P26" s="60">
        <f>SUM(P14:P23)</f>
        <v>49.640136566177773</v>
      </c>
      <c r="Q26" s="60">
        <f>SUM(Q14:Q23)</f>
        <v>113.58332819334446</v>
      </c>
      <c r="S26" s="87">
        <f>SUM(S14:S23)</f>
        <v>436.22825419189661</v>
      </c>
      <c r="U26" s="60">
        <f>SUM(U14:U23)</f>
        <v>26.588761761872814</v>
      </c>
      <c r="V26" s="60">
        <f>SUM(V14:V23)</f>
        <v>11.277636768442191</v>
      </c>
      <c r="W26" s="60">
        <f>SUM(W14:W23)</f>
        <v>16.70979102400949</v>
      </c>
    </row>
    <row r="28" spans="2:23" x14ac:dyDescent="0.3">
      <c r="U28" s="84" t="s">
        <v>61</v>
      </c>
      <c r="V28" s="84"/>
      <c r="W28" s="84"/>
    </row>
    <row r="29" spans="2:23" x14ac:dyDescent="0.3">
      <c r="U29" s="85">
        <f>W26/U26</f>
        <v>0.62845314774946159</v>
      </c>
      <c r="V29" s="85"/>
      <c r="W29" s="85"/>
    </row>
  </sheetData>
  <mergeCells count="10">
    <mergeCell ref="U12:W12"/>
    <mergeCell ref="B26:C26"/>
    <mergeCell ref="U28:W28"/>
    <mergeCell ref="U29:W29"/>
    <mergeCell ref="B9:B10"/>
    <mergeCell ref="C9:F10"/>
    <mergeCell ref="B12:F12"/>
    <mergeCell ref="H12:K12"/>
    <mergeCell ref="M12:N12"/>
    <mergeCell ref="P12:Q12"/>
  </mergeCells>
  <pageMargins left="0.7" right="0.7" top="0.75" bottom="0.75" header="0.3" footer="0.3"/>
  <pageSetup paperSize="9" scale="84" orientation="portrait" r:id="rId1"/>
  <colBreaks count="2" manualBreakCount="2">
    <brk id="7" max="43" man="1"/>
    <brk id="17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TMPC (1000)</vt:lpstr>
      <vt:lpstr>TMPC (2000)</vt:lpstr>
      <vt:lpstr>SerieMínima</vt:lpstr>
      <vt:lpstr>Ciclo de Cortas</vt:lpstr>
      <vt:lpstr>'Ciclo de Cortas'!Área_de_impresión</vt:lpstr>
      <vt:lpstr>SerieMínima!Área_de_impresión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Martín Sandoval López</dc:creator>
  <cp:lastModifiedBy>D. Martín Sandoval López</cp:lastModifiedBy>
  <dcterms:created xsi:type="dcterms:W3CDTF">2020-10-01T12:14:02Z</dcterms:created>
  <dcterms:modified xsi:type="dcterms:W3CDTF">2020-10-08T12:16:06Z</dcterms:modified>
</cp:coreProperties>
</file>