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úsica\Silvicultura\2020\practicaParametrosRodal\"/>
    </mc:Choice>
  </mc:AlternateContent>
  <xr:revisionPtr revIDLastSave="0" documentId="13_ncr:1_{C719EDD1-3B77-4AB4-8116-9146561BB0B7}" xr6:coauthVersionLast="45" xr6:coauthVersionMax="45" xr10:uidLastSave="{00000000-0000-0000-0000-000000000000}"/>
  <bookViews>
    <workbookView xWindow="-108" yWindow="-108" windowWidth="23256" windowHeight="13176" activeTab="3" xr2:uid="{83E05D52-E12C-4CD3-B53B-C970731B2978}"/>
  </bookViews>
  <sheets>
    <sheet name="parcela" sheetId="1" r:id="rId1"/>
    <sheet name="estructura" sheetId="2" r:id="rId2"/>
    <sheet name="Ecuaciones" sheetId="4" r:id="rId3"/>
    <sheet name="tamañoParcel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" l="1"/>
  <c r="O2" i="2" l="1" a="1"/>
  <c r="O2" i="2" s="1"/>
  <c r="O3" i="2" a="1"/>
  <c r="O3" i="2" s="1"/>
  <c r="P3" i="2" s="1"/>
  <c r="O4" i="2" a="1"/>
  <c r="O4" i="2" s="1"/>
  <c r="P4" i="2" s="1"/>
  <c r="O5" i="2" a="1"/>
  <c r="O5" i="2" s="1"/>
  <c r="P5" i="2" s="1"/>
  <c r="E20" i="3"/>
  <c r="G116" i="1"/>
  <c r="G120" i="1"/>
  <c r="G124" i="1"/>
  <c r="G128" i="1"/>
  <c r="G131" i="1"/>
  <c r="G125" i="1"/>
  <c r="G117" i="1"/>
  <c r="E3" i="2"/>
  <c r="E4" i="2"/>
  <c r="E5" i="2"/>
  <c r="F3" i="2" a="1"/>
  <c r="F3" i="2" s="1"/>
  <c r="K3" i="2" s="1" a="1"/>
  <c r="K3" i="2" s="1"/>
  <c r="F4" i="2" a="1"/>
  <c r="F4" i="2" s="1"/>
  <c r="K4" i="2" s="1" a="1"/>
  <c r="K4" i="2" s="1"/>
  <c r="F5" i="2" a="1"/>
  <c r="F5" i="2" s="1"/>
  <c r="K5" i="2" s="1" a="1"/>
  <c r="K5" i="2" s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G123" i="1"/>
  <c r="G115" i="1"/>
  <c r="G109" i="1"/>
  <c r="G110" i="1"/>
  <c r="G111" i="1"/>
  <c r="G112" i="1"/>
  <c r="G113" i="1"/>
  <c r="G114" i="1"/>
  <c r="G118" i="1"/>
  <c r="G119" i="1"/>
  <c r="G121" i="1"/>
  <c r="G122" i="1"/>
  <c r="G126" i="1"/>
  <c r="G127" i="1"/>
  <c r="G129" i="1"/>
  <c r="G130" i="1"/>
  <c r="G107" i="1"/>
  <c r="G103" i="1"/>
  <c r="G102" i="1"/>
  <c r="G101" i="1"/>
  <c r="G97" i="1"/>
  <c r="G95" i="1"/>
  <c r="G94" i="1"/>
  <c r="G93" i="1"/>
  <c r="G92" i="1"/>
  <c r="G86" i="1"/>
  <c r="G85" i="1"/>
  <c r="G84" i="1"/>
  <c r="G83" i="1"/>
  <c r="G81" i="1"/>
  <c r="G80" i="1"/>
  <c r="G79" i="1"/>
  <c r="G78" i="1"/>
  <c r="G77" i="1"/>
  <c r="G82" i="1"/>
  <c r="G87" i="1"/>
  <c r="G88" i="1"/>
  <c r="G89" i="1"/>
  <c r="G90" i="1"/>
  <c r="G91" i="1"/>
  <c r="G96" i="1"/>
  <c r="G98" i="1"/>
  <c r="G99" i="1"/>
  <c r="G100" i="1"/>
  <c r="G104" i="1"/>
  <c r="G105" i="1"/>
  <c r="G106" i="1"/>
  <c r="G108" i="1"/>
  <c r="G76" i="1"/>
  <c r="G74" i="1"/>
  <c r="G72" i="1"/>
  <c r="G71" i="1"/>
  <c r="G70" i="1"/>
  <c r="G69" i="1"/>
  <c r="G68" i="1"/>
  <c r="G66" i="1"/>
  <c r="G64" i="1"/>
  <c r="G61" i="1"/>
  <c r="G60" i="1"/>
  <c r="G59" i="1"/>
  <c r="G58" i="1"/>
  <c r="G57" i="1"/>
  <c r="G56" i="1"/>
  <c r="G55" i="1"/>
  <c r="G54" i="1"/>
  <c r="G53" i="1"/>
  <c r="G52" i="1"/>
  <c r="G50" i="1"/>
  <c r="G49" i="1"/>
  <c r="G51" i="1"/>
  <c r="G62" i="1"/>
  <c r="G63" i="1"/>
  <c r="G65" i="1"/>
  <c r="G67" i="1"/>
  <c r="G73" i="1"/>
  <c r="G75" i="1"/>
  <c r="F2" i="2" a="1"/>
  <c r="F2" i="2" s="1"/>
  <c r="K2" i="2" s="1" a="1"/>
  <c r="K2" i="2" s="1"/>
  <c r="E2" i="2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C6" i="3"/>
  <c r="H4" i="2" l="1" a="1"/>
  <c r="H4" i="2" s="1"/>
  <c r="H3" i="2" a="1"/>
  <c r="H3" i="2" s="1"/>
  <c r="H2" i="2" a="1"/>
  <c r="H2" i="2" s="1"/>
  <c r="H5" i="2" a="1"/>
  <c r="H5" i="2" s="1"/>
  <c r="P2" i="2"/>
  <c r="L3" i="2" a="1"/>
  <c r="L3" i="2" s="1"/>
  <c r="J3" i="2" a="1"/>
  <c r="J3" i="2" s="1"/>
  <c r="I5" i="2" a="1"/>
  <c r="I5" i="2" s="1"/>
  <c r="J5" i="2" a="1"/>
  <c r="J5" i="2" s="1"/>
  <c r="L2" i="2" a="1"/>
  <c r="L2" i="2" s="1"/>
  <c r="J2" i="2" a="1"/>
  <c r="J2" i="2" s="1"/>
  <c r="I4" i="2" a="1"/>
  <c r="I4" i="2" s="1"/>
  <c r="J4" i="2" a="1"/>
  <c r="J4" i="2" s="1"/>
  <c r="G5" i="2"/>
  <c r="G4" i="2"/>
  <c r="G3" i="2"/>
  <c r="G2" i="2"/>
  <c r="M2" i="2" a="1"/>
  <c r="M2" i="2" s="1"/>
  <c r="N2" i="2" s="1"/>
  <c r="M5" i="2" a="1"/>
  <c r="M5" i="2" s="1"/>
  <c r="N5" i="2" s="1"/>
  <c r="M4" i="2" a="1"/>
  <c r="M4" i="2" s="1"/>
  <c r="N4" i="2" s="1"/>
  <c r="M3" i="2" a="1"/>
  <c r="M3" i="2" s="1"/>
  <c r="N3" i="2" s="1"/>
  <c r="L5" i="2" a="1"/>
  <c r="L5" i="2" s="1"/>
  <c r="L4" i="2" a="1"/>
  <c r="L4" i="2" s="1"/>
  <c r="I3" i="2" a="1"/>
  <c r="I3" i="2" s="1"/>
  <c r="I2" i="2" a="1"/>
  <c r="I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D. Martín Sandoval López</author>
  </authors>
  <commentList>
    <comment ref="A1" authorId="0" shapeId="0" xr:uid="{7DBB3677-94B5-4875-9BC6-68B9CB541612}">
      <text>
        <r>
          <rPr>
            <b/>
            <sz val="9"/>
            <color indexed="81"/>
            <rFont val="Tahoma"/>
            <family val="2"/>
          </rPr>
          <t>Nombre de la parcela</t>
        </r>
      </text>
    </comment>
    <comment ref="B1" authorId="0" shapeId="0" xr:uid="{F3E66501-8A68-48E0-81BE-15798BF0EE50}">
      <text>
        <r>
          <rPr>
            <b/>
            <sz val="9"/>
            <color indexed="81"/>
            <rFont val="Tahoma"/>
            <family val="2"/>
          </rPr>
          <t>Número de árbol medido</t>
        </r>
      </text>
    </comment>
    <comment ref="C1" authorId="0" shapeId="0" xr:uid="{24E1C384-AC94-4553-8486-7891F2B9152E}">
      <text>
        <r>
          <rPr>
            <b/>
            <sz val="9"/>
            <color indexed="81"/>
            <rFont val="Tahoma"/>
            <family val="2"/>
          </rPr>
          <t>DAP observado (cm)</t>
        </r>
      </text>
    </comment>
    <comment ref="D1" authorId="0" shapeId="0" xr:uid="{2C4273B0-4B0D-41F0-8FFB-1F75E00EB4BC}">
      <text>
        <r>
          <rPr>
            <b/>
            <sz val="9"/>
            <color indexed="81"/>
            <rFont val="Tahoma"/>
            <family val="2"/>
          </rPr>
          <t>Altura total (m)</t>
        </r>
      </text>
    </comment>
    <comment ref="F1" authorId="0" shapeId="0" xr:uid="{D44C1250-7D32-426A-B74D-D64FE5561363}">
      <text>
        <r>
          <rPr>
            <b/>
            <sz val="9"/>
            <color indexed="81"/>
            <rFont val="Tahoma"/>
            <family val="2"/>
          </rPr>
          <t xml:space="preserve">Sección de área basal para el árbol individual
</t>
        </r>
        <r>
          <rPr>
            <sz val="9"/>
            <color indexed="81"/>
            <rFont val="Tahoma"/>
            <family val="2"/>
          </rPr>
          <t>pi*radio^2
pi/4*DAP</t>
        </r>
      </text>
    </comment>
    <comment ref="G1" authorId="0" shapeId="0" xr:uid="{7AC3C4BC-7B1F-4BD3-A1F9-92916A5ADC8E}">
      <text>
        <r>
          <rPr>
            <b/>
            <sz val="9"/>
            <color indexed="81"/>
            <rFont val="Tahoma"/>
            <family val="2"/>
          </rPr>
          <t>Volumen total del árbol individual (m3)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D. Martín Sandoval López</author>
  </authors>
  <commentList>
    <comment ref="H1" authorId="0" shapeId="0" xr:uid="{0818FB53-6E42-4DFE-BAB1-52E7D3FEE623}">
      <text>
        <r>
          <rPr>
            <b/>
            <sz val="9"/>
            <color indexed="81"/>
            <rFont val="Tahoma"/>
            <family val="2"/>
          </rPr>
          <t xml:space="preserve">Área basal (m2/ha)
</t>
        </r>
        <r>
          <rPr>
            <sz val="9"/>
            <color indexed="81"/>
            <rFont val="Tahoma"/>
            <family val="2"/>
          </rPr>
          <t xml:space="preserve">1m2 = 10.000 cm2
1ha = 10.000 m2
</t>
        </r>
      </text>
    </comment>
    <comment ref="I1" authorId="0" shapeId="0" xr:uid="{DA25E713-A53A-4B73-BC66-2B9ACA840E3B}">
      <text>
        <r>
          <rPr>
            <b/>
            <sz val="9"/>
            <color indexed="81"/>
            <rFont val="Tahoma"/>
            <family val="2"/>
          </rPr>
          <t xml:space="preserve">DAP medio (cm)
</t>
        </r>
        <r>
          <rPr>
            <sz val="9"/>
            <color indexed="81"/>
            <rFont val="Tahoma"/>
            <family val="2"/>
          </rPr>
          <t>Suma de todos los DAP medidos / árboles medidos</t>
        </r>
      </text>
    </comment>
    <comment ref="J1" authorId="0" shapeId="0" xr:uid="{847A4F43-7018-4CDB-A822-FEDEF0E51CF6}">
      <text>
        <r>
          <rPr>
            <b/>
            <sz val="9"/>
            <color indexed="81"/>
            <rFont val="Tahoma"/>
            <family val="2"/>
          </rPr>
          <t xml:space="preserve">Diámetro cuadrático medio (dq)
</t>
        </r>
        <r>
          <rPr>
            <sz val="9"/>
            <color indexed="81"/>
            <rFont val="Tahoma"/>
            <family val="2"/>
          </rPr>
          <t>RAIZ(SumaDAP^2 / n)</t>
        </r>
      </text>
    </comment>
    <comment ref="K1" authorId="0" shapeId="0" xr:uid="{1F43571E-8E63-4CEE-BFC4-57F14337C5CA}">
      <text>
        <r>
          <rPr>
            <b/>
            <sz val="9"/>
            <color indexed="81"/>
            <rFont val="Tahoma"/>
            <family val="2"/>
          </rPr>
          <t xml:space="preserve">Diámetro cuadrático medio (dq)
</t>
        </r>
        <r>
          <rPr>
            <sz val="9"/>
            <color indexed="81"/>
            <rFont val="Tahoma"/>
            <family val="2"/>
          </rPr>
          <t>RAIZ(secABasal / n * pi/4)</t>
        </r>
      </text>
    </comment>
    <comment ref="L1" authorId="0" shapeId="0" xr:uid="{B1C2DCEB-EE51-4293-AF6C-566B68F56BE4}">
      <text>
        <r>
          <rPr>
            <b/>
            <sz val="9"/>
            <color indexed="81"/>
            <rFont val="Tahoma"/>
            <family val="2"/>
          </rPr>
          <t>Altura media (m)</t>
        </r>
        <r>
          <rPr>
            <sz val="9"/>
            <color indexed="81"/>
            <rFont val="Tahoma"/>
            <family val="2"/>
          </rPr>
          <t xml:space="preserve">
Suma de todas las alturas medidas (m) / árboles medidos</t>
        </r>
      </text>
    </comment>
    <comment ref="N1" authorId="0" shapeId="0" xr:uid="{73F95D76-0C72-4FEF-B950-DE4106F8B439}">
      <text>
        <r>
          <rPr>
            <b/>
            <sz val="9"/>
            <color indexed="81"/>
            <rFont val="Tahoma"/>
            <family val="2"/>
          </rPr>
          <t xml:space="preserve">Incremento medio anual (IMA): </t>
        </r>
        <r>
          <rPr>
            <sz val="9"/>
            <color indexed="81"/>
            <rFont val="Tahoma"/>
            <family val="2"/>
          </rPr>
          <t xml:space="preserve">
volumen total (m3/ha) / edad (años)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D. Martín Sandoval López</author>
  </authors>
  <commentList>
    <comment ref="D20" authorId="0" shapeId="0" xr:uid="{6429715E-15F4-4EED-809B-0AB46063112B}">
      <text>
        <r>
          <rPr>
            <sz val="9"/>
            <color indexed="81"/>
            <rFont val="Tahoma"/>
            <family val="2"/>
          </rPr>
          <t xml:space="preserve">100 arb/ha *
10.000 m2/ha *
312,5 m2/parcela =
</t>
        </r>
        <r>
          <rPr>
            <b/>
            <sz val="9"/>
            <color indexed="81"/>
            <rFont val="Tahoma"/>
            <family val="2"/>
          </rPr>
          <t>arb/parcela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<sst xmlns="http://schemas.openxmlformats.org/spreadsheetml/2006/main" count="203" uniqueCount="62">
  <si>
    <t>Distanciamiento</t>
  </si>
  <si>
    <t>Entre plantas:</t>
  </si>
  <si>
    <t>Entre filas:</t>
  </si>
  <si>
    <t>árboles/ha</t>
  </si>
  <si>
    <t>Densidad:</t>
  </si>
  <si>
    <t>m</t>
  </si>
  <si>
    <t>parcela</t>
  </si>
  <si>
    <t>YB9</t>
  </si>
  <si>
    <t>Superficie:</t>
  </si>
  <si>
    <t>altura_m</t>
  </si>
  <si>
    <t>DAP_cm</t>
  </si>
  <si>
    <t>nro_arb</t>
  </si>
  <si>
    <t>secciónAreaBasal_cm2</t>
  </si>
  <si>
    <t>volumenTotal_m3</t>
  </si>
  <si>
    <t>a:</t>
  </si>
  <si>
    <t>b:</t>
  </si>
  <si>
    <t>c:</t>
  </si>
  <si>
    <t>d:</t>
  </si>
  <si>
    <t>R²:</t>
  </si>
  <si>
    <t>Ecuación:</t>
  </si>
  <si>
    <t>Volumen(m³) = e^((a + b*ln(DAP(cm)) + c*ln(h(m))*d)</t>
  </si>
  <si>
    <t>1) Volumen TOTAL c/ corteza (m³)</t>
  </si>
  <si>
    <t>Replantación</t>
  </si>
  <si>
    <t>métodoRepoblación</t>
  </si>
  <si>
    <t>añoPlanta</t>
  </si>
  <si>
    <t>añoObs</t>
  </si>
  <si>
    <t>edad</t>
  </si>
  <si>
    <t>fustesObs</t>
  </si>
  <si>
    <t>PRA20</t>
  </si>
  <si>
    <t>HOJ03</t>
  </si>
  <si>
    <t>PRA22</t>
  </si>
  <si>
    <t>areaBasal_m2/ha</t>
  </si>
  <si>
    <t>Rebrote</t>
  </si>
  <si>
    <t>Plantación</t>
  </si>
  <si>
    <t>DAPmedio_cm</t>
  </si>
  <si>
    <t>alturaMedia_m</t>
  </si>
  <si>
    <t>volTotal_m3/ha</t>
  </si>
  <si>
    <t>Fustes para altura media dominante:</t>
  </si>
  <si>
    <t>Fustes para altura media dominante por parcela:</t>
  </si>
  <si>
    <t>m2/parcela</t>
  </si>
  <si>
    <t>IMA_m3/ha.año</t>
  </si>
  <si>
    <t>AMD_m</t>
  </si>
  <si>
    <t>AMD_si</t>
  </si>
  <si>
    <t>4) Indice de Sitio (m)</t>
  </si>
  <si>
    <t>Edad_Índice</t>
  </si>
  <si>
    <t>IS (m) = exp(a + ((ln Hdom - a)*((Edad/Edad índice)^b)))</t>
  </si>
  <si>
    <t>Clase de SITIO</t>
  </si>
  <si>
    <t>IS inferior (m)</t>
  </si>
  <si>
    <t>IS superior (m)</t>
  </si>
  <si>
    <t>I</t>
  </si>
  <si>
    <t>II</t>
  </si>
  <si>
    <t>III</t>
  </si>
  <si>
    <t>IV</t>
  </si>
  <si>
    <t>IS_m</t>
  </si>
  <si>
    <t>claseSitio</t>
  </si>
  <si>
    <t>densidad_arb/ha</t>
  </si>
  <si>
    <t>dCuadráticoM_cm</t>
  </si>
  <si>
    <t>dCuadráticoM2_cm</t>
  </si>
  <si>
    <t>(*) Fassola, H.; Crechi, E.; Keller, A.; Barth, S. &amp; Costa, J. 2006. Funciones de volumen total para Eucalyptus grandis Hill ex Maiden implantado en el NE de la provincia de Entre Ríos, Argentina. 12as Jornadas Técnicas Forestales y Ambientales – FCF, UNaM – EEA Montecarlo, INTA</t>
  </si>
  <si>
    <t>(*) Crechi, E.H.; Fassola, H.E.; Keller, A.E.; Barth, S.R. Desarrollo de funciones de índice de sitio para Eucalyptus grandis cultivado en la Mesopotamia argentina. RIA. Revista de Investigaciones Agropecuarias, vol. 37, núm. 3, diciembre, 2011, pp. 238-248. Instituto Nacional de Tecnología Agropecuaria. Buenos Aires, Argentina.</t>
  </si>
  <si>
    <t>Tamaño de la parcela:</t>
  </si>
  <si>
    <t>10 árboles (entre plantas) x 5 árboles (entre filas)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</si>
</sst>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4" borderId="0" xfId="0" applyFont="1" applyFill="1" applyAlignment="1">
      <alignment vertical="center"/>
    </xf>
    <xf numFmtId="1" fontId="4" fillId="0" borderId="0" xfId="0" applyNumberFormat="1" applyFont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3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8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0.0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0.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>
          <fgColor indexed="64"/>
          <bgColor theme="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0.0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12</xdr:col>
      <xdr:colOff>0</xdr:colOff>
      <xdr:row>46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EBDAA6-0F7B-4BF6-970A-B47C53ABD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168" t="19396" r="29537" b="3153"/>
        <a:stretch/>
      </xdr:blipFill>
      <xdr:spPr>
        <a:xfrm>
          <a:off x="3169920" y="3398520"/>
          <a:ext cx="6339840" cy="512064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5</xdr:col>
      <xdr:colOff>631935</xdr:colOff>
      <xdr:row>41</xdr:row>
      <xdr:rowOff>18919</xdr:rowOff>
    </xdr:from>
    <xdr:to>
      <xdr:col>6</xdr:col>
      <xdr:colOff>51764</xdr:colOff>
      <xdr:row>42</xdr:row>
      <xdr:rowOff>49399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4717361F-F52B-493D-B0DC-790CCBB70BCD}"/>
            </a:ext>
          </a:extLst>
        </xdr:cNvPr>
        <xdr:cNvSpPr/>
      </xdr:nvSpPr>
      <xdr:spPr>
        <a:xfrm>
          <a:off x="4599590" y="7665195"/>
          <a:ext cx="213360" cy="214411"/>
        </a:xfrm>
        <a:prstGeom prst="ellipse">
          <a:avLst/>
        </a:prstGeom>
        <a:solidFill>
          <a:schemeClr val="tx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6</xdr:col>
      <xdr:colOff>190501</xdr:colOff>
      <xdr:row>41</xdr:row>
      <xdr:rowOff>18919</xdr:rowOff>
    </xdr:from>
    <xdr:to>
      <xdr:col>6</xdr:col>
      <xdr:colOff>403861</xdr:colOff>
      <xdr:row>42</xdr:row>
      <xdr:rowOff>49399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13B16B59-92C0-48CB-B149-F27129A3B0D7}"/>
            </a:ext>
          </a:extLst>
        </xdr:cNvPr>
        <xdr:cNvSpPr/>
      </xdr:nvSpPr>
      <xdr:spPr>
        <a:xfrm>
          <a:off x="4951687" y="7665195"/>
          <a:ext cx="213360" cy="214411"/>
        </a:xfrm>
        <a:prstGeom prst="ellipse">
          <a:avLst/>
        </a:prstGeom>
        <a:solidFill>
          <a:schemeClr val="bg2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453260</xdr:colOff>
      <xdr:row>41</xdr:row>
      <xdr:rowOff>18919</xdr:rowOff>
    </xdr:from>
    <xdr:to>
      <xdr:col>7</xdr:col>
      <xdr:colOff>666620</xdr:colOff>
      <xdr:row>42</xdr:row>
      <xdr:rowOff>49399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426E19A2-8F8D-4FE2-A241-4BBDADCDD4DB}"/>
            </a:ext>
          </a:extLst>
        </xdr:cNvPr>
        <xdr:cNvSpPr/>
      </xdr:nvSpPr>
      <xdr:spPr>
        <a:xfrm>
          <a:off x="6007977" y="7665195"/>
          <a:ext cx="213360" cy="214411"/>
        </a:xfrm>
        <a:prstGeom prst="ellipse">
          <a:avLst/>
        </a:prstGeom>
        <a:solidFill>
          <a:schemeClr val="accent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626680</xdr:colOff>
      <xdr:row>41</xdr:row>
      <xdr:rowOff>18919</xdr:rowOff>
    </xdr:from>
    <xdr:to>
      <xdr:col>8</xdr:col>
      <xdr:colOff>46509</xdr:colOff>
      <xdr:row>42</xdr:row>
      <xdr:rowOff>49399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6175A1FE-F2B3-4E7C-96DE-321888FC135B}"/>
            </a:ext>
          </a:extLst>
        </xdr:cNvPr>
        <xdr:cNvSpPr/>
      </xdr:nvSpPr>
      <xdr:spPr>
        <a:xfrm>
          <a:off x="6181397" y="7665195"/>
          <a:ext cx="213360" cy="214411"/>
        </a:xfrm>
        <a:prstGeom prst="ellipse">
          <a:avLst/>
        </a:prstGeom>
        <a:solidFill>
          <a:schemeClr val="accent2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365931</xdr:colOff>
      <xdr:row>41</xdr:row>
      <xdr:rowOff>18919</xdr:rowOff>
    </xdr:from>
    <xdr:to>
      <xdr:col>8</xdr:col>
      <xdr:colOff>579291</xdr:colOff>
      <xdr:row>42</xdr:row>
      <xdr:rowOff>49399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70BDBEE3-5CA5-45DB-BCA8-3CCA2E228B61}"/>
            </a:ext>
          </a:extLst>
        </xdr:cNvPr>
        <xdr:cNvSpPr/>
      </xdr:nvSpPr>
      <xdr:spPr>
        <a:xfrm>
          <a:off x="6714179" y="7665195"/>
          <a:ext cx="213360" cy="214411"/>
        </a:xfrm>
        <a:prstGeom prst="ellipse">
          <a:avLst/>
        </a:prstGeom>
        <a:solidFill>
          <a:schemeClr val="accent6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368250</xdr:colOff>
      <xdr:row>24</xdr:row>
      <xdr:rowOff>126496</xdr:rowOff>
    </xdr:from>
    <xdr:to>
      <xdr:col>8</xdr:col>
      <xdr:colOff>576973</xdr:colOff>
      <xdr:row>25</xdr:row>
      <xdr:rowOff>156976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DA1189B1-163B-4001-A595-C6EDDF08CD1F}"/>
            </a:ext>
          </a:extLst>
        </xdr:cNvPr>
        <xdr:cNvSpPr/>
      </xdr:nvSpPr>
      <xdr:spPr>
        <a:xfrm>
          <a:off x="6716498" y="4645944"/>
          <a:ext cx="208723" cy="214411"/>
        </a:xfrm>
        <a:prstGeom prst="ellipse">
          <a:avLst/>
        </a:prstGeom>
        <a:solidFill>
          <a:schemeClr val="tx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365931</xdr:colOff>
      <xdr:row>27</xdr:row>
      <xdr:rowOff>32212</xdr:rowOff>
    </xdr:from>
    <xdr:to>
      <xdr:col>8</xdr:col>
      <xdr:colOff>579291</xdr:colOff>
      <xdr:row>28</xdr:row>
      <xdr:rowOff>62692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B213630E-0CB4-4772-B95F-0E7C6E079D5F}"/>
            </a:ext>
          </a:extLst>
        </xdr:cNvPr>
        <xdr:cNvSpPr/>
      </xdr:nvSpPr>
      <xdr:spPr>
        <a:xfrm>
          <a:off x="6714179" y="5103453"/>
          <a:ext cx="213360" cy="214411"/>
        </a:xfrm>
        <a:prstGeom prst="ellipse">
          <a:avLst/>
        </a:prstGeom>
        <a:solidFill>
          <a:schemeClr val="bg2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365931</xdr:colOff>
      <xdr:row>29</xdr:row>
      <xdr:rowOff>18920</xdr:rowOff>
    </xdr:from>
    <xdr:to>
      <xdr:col>8</xdr:col>
      <xdr:colOff>579291</xdr:colOff>
      <xdr:row>30</xdr:row>
      <xdr:rowOff>49400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41913884-F553-416A-ACD4-BF9504634ED3}"/>
            </a:ext>
          </a:extLst>
        </xdr:cNvPr>
        <xdr:cNvSpPr/>
      </xdr:nvSpPr>
      <xdr:spPr>
        <a:xfrm>
          <a:off x="6714179" y="5458023"/>
          <a:ext cx="213360" cy="214411"/>
        </a:xfrm>
        <a:prstGeom prst="ellipse">
          <a:avLst/>
        </a:prstGeom>
        <a:solidFill>
          <a:schemeClr val="accent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368250</xdr:colOff>
      <xdr:row>26</xdr:row>
      <xdr:rowOff>144425</xdr:rowOff>
    </xdr:from>
    <xdr:to>
      <xdr:col>8</xdr:col>
      <xdr:colOff>576973</xdr:colOff>
      <xdr:row>27</xdr:row>
      <xdr:rowOff>174905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5EAEC65C-E156-474F-AD54-0E55FD0FD751}"/>
            </a:ext>
          </a:extLst>
        </xdr:cNvPr>
        <xdr:cNvSpPr/>
      </xdr:nvSpPr>
      <xdr:spPr>
        <a:xfrm>
          <a:off x="6716498" y="5031735"/>
          <a:ext cx="208723" cy="214411"/>
        </a:xfrm>
        <a:prstGeom prst="ellipse">
          <a:avLst/>
        </a:prstGeom>
        <a:solidFill>
          <a:schemeClr val="accent2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45360</xdr:colOff>
      <xdr:row>1</xdr:row>
      <xdr:rowOff>5340</xdr:rowOff>
    </xdr:from>
    <xdr:to>
      <xdr:col>18</xdr:col>
      <xdr:colOff>0</xdr:colOff>
      <xdr:row>25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FA45B-18B5-4AF5-AE17-1C05876C9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251" y="5340"/>
          <a:ext cx="7851731" cy="431727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8</xdr:col>
      <xdr:colOff>2</xdr:colOff>
      <xdr:row>27</xdr:row>
      <xdr:rowOff>2</xdr:rowOff>
    </xdr:from>
    <xdr:to>
      <xdr:col>18</xdr:col>
      <xdr:colOff>1</xdr:colOff>
      <xdr:row>51</xdr:row>
      <xdr:rowOff>122923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9E8E92-ECB2-40BB-9F0B-DB8501721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2" y="4996545"/>
          <a:ext cx="7946570" cy="45642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A6597F-65F3-4989-B099-5792E196DC4C}" name="datos" displayName="datos" ref="A1:G131" totalsRowShown="0" headerRowDxfId="26">
  <autoFilter ref="A1:G131" xr:uid="{F0961F53-0591-48BD-9B43-3E075A1544EE}">
    <filterColumn colId="0">
      <filters>
        <filter val="PRA22"/>
      </filters>
    </filterColumn>
  </autoFilter>
  <sortState xmlns:xlrd2="http://schemas.microsoft.com/office/spreadsheetml/2017/richdata2" ref="A49:G76">
    <sortCondition descending="1" ref="C1:C131"/>
  </sortState>
  <tableColumns count="7">
    <tableColumn id="1" xr3:uid="{79885509-149B-41BA-A13F-0A677900FE51}" name="parcela" dataDxfId="25"/>
    <tableColumn id="2" xr3:uid="{F63A43E5-1621-4C3C-9934-49D5768EB8A0}" name="nro_arb" dataDxfId="24"/>
    <tableColumn id="3" xr3:uid="{E8A4CA5C-3EF5-4AFD-A024-6E6B60B43BA2}" name="DAP_cm" dataDxfId="23"/>
    <tableColumn id="4" xr3:uid="{81B94F30-167A-4CB2-B1EF-7E15CE6501F1}" name="altura_m" dataDxfId="22"/>
    <tableColumn id="7" xr3:uid="{9C458937-51B7-47DD-A834-73F9CEA926BF}" name="AMD_si" dataDxfId="21"/>
    <tableColumn id="5" xr3:uid="{B2C8BDEE-3C1E-4694-9F45-28DB02AD4226}" name="secciónAreaBasal_cm2" dataDxfId="20">
      <calculatedColumnFormula>PI()/4*datos[[#This Row],[DAP_cm]]^2</calculatedColumnFormula>
    </tableColumn>
    <tableColumn id="6" xr3:uid="{252C8220-F9EF-4F33-840C-FA4E1C4792B6}" name="volumenTotal_m3" dataDxfId="19">
      <calculatedColumnFormula>EXP(Ecuaciones!$B$2+Ecuaciones!$B$3*LN(datos[[#This Row],[DAP_cm]])+Ecuaciones!$B$4*LN(datos[[#This Row],[altura_m]])*Ecuaciones!$B$5)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D262CE-710B-403C-8CF5-6667D292F12B}" name="estructura" displayName="estructura" ref="A1:Q5" totalsRowShown="0" headerRowDxfId="18" dataDxfId="17">
  <autoFilter ref="A1:Q5" xr:uid="{28ADE156-2AC7-4E71-A1B7-9966B417AC5C}"/>
  <tableColumns count="17">
    <tableColumn id="1" xr3:uid="{544B6EC1-0EDC-44C8-A63B-9D5658496201}" name="parcela" dataDxfId="16"/>
    <tableColumn id="2" xr3:uid="{55CE711F-8709-4C44-8D9C-1A4510ED26AD}" name="métodoRepoblación" dataDxfId="15"/>
    <tableColumn id="3" xr3:uid="{8EEB4FEC-1A80-49DF-9B08-B9B18254CFB0}" name="añoPlanta" dataDxfId="14"/>
    <tableColumn id="4" xr3:uid="{D03FE1AF-DFAA-4D36-B325-5B7CC7EAB34B}" name="añoObs" dataDxfId="13"/>
    <tableColumn id="5" xr3:uid="{239A5E0A-6E39-4856-80A7-D4FB378718BD}" name="edad" dataDxfId="12">
      <calculatedColumnFormula>D2-C2</calculatedColumnFormula>
    </tableColumn>
    <tableColumn id="6" xr3:uid="{B8211EF9-4650-414F-B8F5-A3746ADF1CB2}" name="fustesObs" dataDxfId="11">
      <calculatedColumnFormula array="1">SUMPRODUCT((estructura[[#This Row],[parcela]]=datos[parcela])*1)</calculatedColumnFormula>
    </tableColumn>
    <tableColumn id="15" xr3:uid="{C2E4A062-E337-4BFA-AC65-D9C656FF0F00}" name="densidad_arb/ha" dataDxfId="10">
      <calculatedColumnFormula>estructura[[#This Row],[fustesObs]]/tamañoParcela!$C$13*10000</calculatedColumnFormula>
    </tableColumn>
    <tableColumn id="7" xr3:uid="{C94FDF8C-2836-483B-A9D9-635F6EE03038}" name="areaBasal_m2/ha" dataDxfId="9">
      <calculatedColumnFormula array="1">SUMPRODUCT((estructura[[#This Row],[parcela]]=datos[parcela])*datos[secciónAreaBasal_cm2])/tamañoParcela!$C$13</calculatedColumnFormula>
    </tableColumn>
    <tableColumn id="8" xr3:uid="{83B61BC3-C2B9-47CE-9F62-F8A5CA90D0AC}" name="DAPmedio_cm" dataDxfId="8">
      <calculatedColumnFormula array="1">SUMPRODUCT((estructura[[#This Row],[parcela]]=datos[parcela])*datos[DAP_cm])/estructura[[#This Row],[fustesObs]]</calculatedColumnFormula>
    </tableColumn>
    <tableColumn id="16" xr3:uid="{294F5B43-82ED-416B-B716-99FADF3C38A4}" name="dCuadráticoM_cm" dataDxfId="7">
      <calculatedColumnFormula array="1">SQRT(SUMPRODUCT((estructura[[#This Row],[parcela]]=datos[parcela])*datos[DAP_cm]^2)/estructura[[#This Row],[fustesObs]])</calculatedColumnFormula>
    </tableColumn>
    <tableColumn id="18" xr3:uid="{E914F6BE-E4D6-4C87-8F58-98E594C51BE6}" name="dCuadráticoM2_cm" dataDxfId="6">
      <calculatedColumnFormula array="1">SQRT(SUMPRODUCT((estructura[[#This Row],[parcela]]=datos[parcela])*datos[secciónAreaBasal_cm2])/estructura[[#This Row],[fustesObs]]*4/PI())</calculatedColumnFormula>
    </tableColumn>
    <tableColumn id="9" xr3:uid="{AF067F6A-99BD-46BA-8432-6A2ABDDF0AD5}" name="alturaMedia_m" dataDxfId="5">
      <calculatedColumnFormula array="1">SUMPRODUCT((estructura[[#This Row],[parcela]]=datos[parcela])*datos[altura_m])/estructura[[#This Row],[fustesObs]]</calculatedColumnFormula>
    </tableColumn>
    <tableColumn id="10" xr3:uid="{E84F493C-E877-463E-8143-9AC080A720A3}" name="volTotal_m3/ha" dataDxfId="4">
      <calculatedColumnFormula array="1">SUMPRODUCT((estructura[[#This Row],[parcela]]=datos[parcela])*datos[volumenTotal_m3])/tamañoParcela!$C$13*10000</calculatedColumnFormula>
    </tableColumn>
    <tableColumn id="11" xr3:uid="{71F9EC71-A5BA-4031-A193-728353F10807}" name="IMA_m3/ha.año" dataDxfId="3">
      <calculatedColumnFormula>estructura[[#This Row],[volTotal_m3/ha]]/estructura[[#This Row],[edad]]</calculatedColumnFormula>
    </tableColumn>
    <tableColumn id="12" xr3:uid="{C3A641E6-BEA9-46A1-9104-DC868B060108}" name="AMD_m" dataDxfId="2">
      <calculatedColumnFormula array="1">SUMPRODUCT((estructura[[#This Row],[parcela]]=datos[parcela])*(datos[AMD_si]=1)*datos[altura_m])/tamañoParcela!$E$20</calculatedColumnFormula>
    </tableColumn>
    <tableColumn id="13" xr3:uid="{641BFC71-C62F-470C-8861-0789277488FD}" name="IS_m" dataDxfId="1">
      <calculatedColumnFormula>EXP(Ecuaciones!$B$12+(LN(estructura[[#This Row],[AMD_m]])-Ecuaciones!$B$12)*(estructura[[#This Row],[edad]]/Ecuaciones!$B$14)^Ecuaciones!$B$13)</calculatedColumnFormula>
    </tableColumn>
    <tableColumn id="14" xr3:uid="{69ED7A38-57E0-41B4-83D6-13A194252453}" name="claseSiti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607B-5023-413C-9629-DA3B7E521D71}">
  <sheetPr>
    <tabColor theme="9"/>
  </sheetPr>
  <dimension ref="A1:G131"/>
  <sheetViews>
    <sheetView zoomScale="115" zoomScaleNormal="115" workbookViewId="0">
      <selection activeCell="D129" sqref="D129"/>
    </sheetView>
  </sheetViews>
  <sheetFormatPr baseColWidth="10" defaultRowHeight="14.4" x14ac:dyDescent="0.3"/>
  <cols>
    <col min="6" max="6" width="19.5546875" customWidth="1"/>
    <col min="7" max="7" width="16.88671875" customWidth="1"/>
  </cols>
  <sheetData>
    <row r="1" spans="1:7" ht="27" customHeight="1" x14ac:dyDescent="0.3">
      <c r="A1" s="5" t="s">
        <v>6</v>
      </c>
      <c r="B1" s="6" t="s">
        <v>11</v>
      </c>
      <c r="C1" s="6" t="s">
        <v>10</v>
      </c>
      <c r="D1" s="6" t="s">
        <v>9</v>
      </c>
      <c r="E1" s="22" t="s">
        <v>42</v>
      </c>
      <c r="F1" s="22" t="s">
        <v>12</v>
      </c>
      <c r="G1" s="23" t="s">
        <v>13</v>
      </c>
    </row>
    <row r="2" spans="1:7" hidden="1" x14ac:dyDescent="0.3">
      <c r="A2" s="2" t="s">
        <v>7</v>
      </c>
      <c r="B2" s="2">
        <v>1</v>
      </c>
      <c r="C2" s="21">
        <v>15.1</v>
      </c>
      <c r="D2" s="4">
        <v>17.3</v>
      </c>
      <c r="E2" s="16">
        <v>1</v>
      </c>
      <c r="F2" s="9">
        <f>PI()/4*datos[[#This Row],[DAP_cm]]^2</f>
        <v>179.07863523625218</v>
      </c>
      <c r="G2" s="8">
        <f>EXP(Ecuaciones!$B$2+Ecuaciones!$B$3*LN(datos[[#This Row],[DAP_cm]])+Ecuaciones!$B$4*LN(datos[[#This Row],[altura_m]])*Ecuaciones!$B$5)</f>
        <v>0.13828338978225455</v>
      </c>
    </row>
    <row r="3" spans="1:7" hidden="1" x14ac:dyDescent="0.3">
      <c r="A3" s="2" t="s">
        <v>7</v>
      </c>
      <c r="B3" s="2">
        <v>2</v>
      </c>
      <c r="C3" s="21">
        <v>13.6</v>
      </c>
      <c r="D3" s="4">
        <v>14.8</v>
      </c>
      <c r="E3" s="16">
        <v>1</v>
      </c>
      <c r="F3" s="9">
        <f>PI()/4*datos[[#This Row],[DAP_cm]]^2</f>
        <v>145.26724430199201</v>
      </c>
      <c r="G3" s="8">
        <f>EXP(Ecuaciones!$B$2+Ecuaciones!$B$3*LN(datos[[#This Row],[DAP_cm]])+Ecuaciones!$B$4*LN(datos[[#This Row],[altura_m]])*Ecuaciones!$B$5)</f>
        <v>9.5433930493081923E-2</v>
      </c>
    </row>
    <row r="4" spans="1:7" hidden="1" x14ac:dyDescent="0.3">
      <c r="A4" s="2" t="s">
        <v>7</v>
      </c>
      <c r="B4" s="2">
        <v>3</v>
      </c>
      <c r="C4" s="21">
        <v>12.9</v>
      </c>
      <c r="D4" s="4">
        <v>14.9</v>
      </c>
      <c r="E4" s="16">
        <v>1</v>
      </c>
      <c r="F4" s="9">
        <f>PI()/4*datos[[#This Row],[DAP_cm]]^2</f>
        <v>130.69810837096938</v>
      </c>
      <c r="G4" s="8">
        <f>EXP(Ecuaciones!$B$2+Ecuaciones!$B$3*LN(datos[[#This Row],[DAP_cm]])+Ecuaciones!$B$4*LN(datos[[#This Row],[altura_m]])*Ecuaciones!$B$5)</f>
        <v>8.7631030907912438E-2</v>
      </c>
    </row>
    <row r="5" spans="1:7" hidden="1" x14ac:dyDescent="0.3">
      <c r="A5" s="2" t="s">
        <v>7</v>
      </c>
      <c r="B5" s="2">
        <v>4</v>
      </c>
      <c r="C5" s="3">
        <v>12.5</v>
      </c>
      <c r="D5" s="4">
        <v>14.1</v>
      </c>
      <c r="E5" s="16"/>
      <c r="F5" s="9">
        <f>PI()/4*datos[[#This Row],[DAP_cm]]^2</f>
        <v>122.7184630308513</v>
      </c>
      <c r="G5" s="8">
        <f>EXP(Ecuaciones!$B$2+Ecuaciones!$B$3*LN(datos[[#This Row],[DAP_cm]])+Ecuaciones!$B$4*LN(datos[[#This Row],[altura_m]])*Ecuaciones!$B$5)</f>
        <v>7.7610837827898918E-2</v>
      </c>
    </row>
    <row r="6" spans="1:7" hidden="1" x14ac:dyDescent="0.3">
      <c r="A6" s="2" t="s">
        <v>7</v>
      </c>
      <c r="B6" s="2">
        <v>5</v>
      </c>
      <c r="C6" s="3">
        <v>12.4</v>
      </c>
      <c r="D6" s="4">
        <v>14.2</v>
      </c>
      <c r="E6" s="16"/>
      <c r="F6" s="9">
        <f>PI()/4*datos[[#This Row],[DAP_cm]]^2</f>
        <v>120.76282160399167</v>
      </c>
      <c r="G6" s="8">
        <f>EXP(Ecuaciones!$B$2+Ecuaciones!$B$3*LN(datos[[#This Row],[DAP_cm]])+Ecuaciones!$B$4*LN(datos[[#This Row],[altura_m]])*Ecuaciones!$B$5)</f>
        <v>7.7165076808216423E-2</v>
      </c>
    </row>
    <row r="7" spans="1:7" hidden="1" x14ac:dyDescent="0.3">
      <c r="A7" s="2" t="s">
        <v>7</v>
      </c>
      <c r="B7" s="2">
        <v>6</v>
      </c>
      <c r="C7" s="3">
        <v>12.3</v>
      </c>
      <c r="D7" s="4">
        <v>14.3</v>
      </c>
      <c r="E7" s="16"/>
      <c r="F7" s="9">
        <f>PI()/4*datos[[#This Row],[DAP_cm]]^2</f>
        <v>118.82288814039997</v>
      </c>
      <c r="G7" s="8">
        <f>EXP(Ecuaciones!$B$2+Ecuaciones!$B$3*LN(datos[[#This Row],[DAP_cm]])+Ecuaciones!$B$4*LN(datos[[#This Row],[altura_m]])*Ecuaciones!$B$5)</f>
        <v>7.6708527776441687E-2</v>
      </c>
    </row>
    <row r="8" spans="1:7" hidden="1" x14ac:dyDescent="0.3">
      <c r="A8" s="2" t="s">
        <v>7</v>
      </c>
      <c r="B8" s="2">
        <v>7</v>
      </c>
      <c r="C8" s="3">
        <v>12.2</v>
      </c>
      <c r="D8" s="4">
        <v>14.2</v>
      </c>
      <c r="E8" s="16"/>
      <c r="F8" s="9">
        <f>PI()/4*datos[[#This Row],[DAP_cm]]^2</f>
        <v>116.89866264007618</v>
      </c>
      <c r="G8" s="8">
        <f>EXP(Ecuaciones!$B$2+Ecuaciones!$B$3*LN(datos[[#This Row],[DAP_cm]])+Ecuaciones!$B$4*LN(datos[[#This Row],[altura_m]])*Ecuaciones!$B$5)</f>
        <v>7.4980528722073961E-2</v>
      </c>
    </row>
    <row r="9" spans="1:7" hidden="1" x14ac:dyDescent="0.3">
      <c r="A9" s="2" t="s">
        <v>7</v>
      </c>
      <c r="B9" s="2">
        <v>8</v>
      </c>
      <c r="C9" s="3">
        <v>11.9</v>
      </c>
      <c r="D9" s="4">
        <v>9.6999999999999993</v>
      </c>
      <c r="E9" s="16"/>
      <c r="F9" s="9">
        <f>PI()/4*datos[[#This Row],[DAP_cm]]^2</f>
        <v>111.22023391871267</v>
      </c>
      <c r="G9" s="8">
        <f>EXP(Ecuaciones!$B$2+Ecuaciones!$B$3*LN(datos[[#This Row],[DAP_cm]])+Ecuaciones!$B$4*LN(datos[[#This Row],[altura_m]])*Ecuaciones!$B$5)</f>
        <v>4.5552480245070692E-2</v>
      </c>
    </row>
    <row r="10" spans="1:7" hidden="1" x14ac:dyDescent="0.3">
      <c r="A10" s="2" t="s">
        <v>7</v>
      </c>
      <c r="B10" s="2">
        <v>9</v>
      </c>
      <c r="C10" s="3">
        <v>11.6</v>
      </c>
      <c r="D10" s="4">
        <v>9.3000000000000007</v>
      </c>
      <c r="E10" s="16"/>
      <c r="F10" s="9">
        <f>PI()/4*datos[[#This Row],[DAP_cm]]^2</f>
        <v>105.68317686676065</v>
      </c>
      <c r="G10" s="8">
        <f>EXP(Ecuaciones!$B$2+Ecuaciones!$B$3*LN(datos[[#This Row],[DAP_cm]])+Ecuaciones!$B$4*LN(datos[[#This Row],[altura_m]])*Ecuaciones!$B$5)</f>
        <v>4.1411617955342525E-2</v>
      </c>
    </row>
    <row r="11" spans="1:7" hidden="1" x14ac:dyDescent="0.3">
      <c r="A11" s="2" t="s">
        <v>7</v>
      </c>
      <c r="B11" s="2">
        <v>10</v>
      </c>
      <c r="C11" s="3">
        <v>11.3</v>
      </c>
      <c r="D11" s="4">
        <v>13.3</v>
      </c>
      <c r="E11" s="16"/>
      <c r="F11" s="9">
        <f>PI()/4*datos[[#This Row],[DAP_cm]]^2</f>
        <v>100.28749148422018</v>
      </c>
      <c r="G11" s="8">
        <f>EXP(Ecuaciones!$B$2+Ecuaciones!$B$3*LN(datos[[#This Row],[DAP_cm]])+Ecuaciones!$B$4*LN(datos[[#This Row],[altura_m]])*Ecuaciones!$B$5)</f>
        <v>6.0570972808551421E-2</v>
      </c>
    </row>
    <row r="12" spans="1:7" hidden="1" x14ac:dyDescent="0.3">
      <c r="A12" s="2" t="s">
        <v>7</v>
      </c>
      <c r="B12" s="2">
        <v>11</v>
      </c>
      <c r="C12" s="3">
        <v>11.1</v>
      </c>
      <c r="D12" s="4">
        <v>10.3</v>
      </c>
      <c r="E12" s="16"/>
      <c r="F12" s="9">
        <f>PI()/4*datos[[#This Row],[DAP_cm]]^2</f>
        <v>96.768907712199592</v>
      </c>
      <c r="G12" s="8">
        <f>EXP(Ecuaciones!$B$2+Ecuaciones!$B$3*LN(datos[[#This Row],[DAP_cm]])+Ecuaciones!$B$4*LN(datos[[#This Row],[altura_m]])*Ecuaciones!$B$5)</f>
        <v>4.3272188467153978E-2</v>
      </c>
    </row>
    <row r="13" spans="1:7" hidden="1" x14ac:dyDescent="0.3">
      <c r="A13" s="2" t="s">
        <v>7</v>
      </c>
      <c r="B13" s="2">
        <v>12</v>
      </c>
      <c r="C13" s="3">
        <v>10.9</v>
      </c>
      <c r="D13" s="4">
        <v>12.8</v>
      </c>
      <c r="E13" s="16"/>
      <c r="F13" s="9">
        <f>PI()/4*datos[[#This Row],[DAP_cm]]^2</f>
        <v>93.313155793250829</v>
      </c>
      <c r="G13" s="8">
        <f>EXP(Ecuaciones!$B$2+Ecuaciones!$B$3*LN(datos[[#This Row],[DAP_cm]])+Ecuaciones!$B$4*LN(datos[[#This Row],[altura_m]])*Ecuaciones!$B$5)</f>
        <v>5.4297472883172902E-2</v>
      </c>
    </row>
    <row r="14" spans="1:7" hidden="1" x14ac:dyDescent="0.3">
      <c r="A14" s="2" t="s">
        <v>7</v>
      </c>
      <c r="B14" s="2">
        <v>13</v>
      </c>
      <c r="C14" s="3">
        <v>10.9</v>
      </c>
      <c r="D14" s="4">
        <v>12.8</v>
      </c>
      <c r="E14" s="16"/>
      <c r="F14" s="9">
        <f>PI()/4*datos[[#This Row],[DAP_cm]]^2</f>
        <v>93.313155793250829</v>
      </c>
      <c r="G14" s="8">
        <f>EXP(Ecuaciones!$B$2+Ecuaciones!$B$3*LN(datos[[#This Row],[DAP_cm]])+Ecuaciones!$B$4*LN(datos[[#This Row],[altura_m]])*Ecuaciones!$B$5)</f>
        <v>5.4297472883172902E-2</v>
      </c>
    </row>
    <row r="15" spans="1:7" hidden="1" x14ac:dyDescent="0.3">
      <c r="A15" s="2" t="s">
        <v>7</v>
      </c>
      <c r="B15" s="2">
        <v>14</v>
      </c>
      <c r="C15" s="3">
        <v>10.8</v>
      </c>
      <c r="D15" s="4">
        <v>12.7</v>
      </c>
      <c r="E15" s="16"/>
      <c r="F15" s="9">
        <f>PI()/4*datos[[#This Row],[DAP_cm]]^2</f>
        <v>91.608841778678382</v>
      </c>
      <c r="G15" s="8">
        <f>EXP(Ecuaciones!$B$2+Ecuaciones!$B$3*LN(datos[[#This Row],[DAP_cm]])+Ecuaciones!$B$4*LN(datos[[#This Row],[altura_m]])*Ecuaciones!$B$5)</f>
        <v>5.2923557477991399E-2</v>
      </c>
    </row>
    <row r="16" spans="1:7" hidden="1" x14ac:dyDescent="0.3">
      <c r="A16" s="2" t="s">
        <v>7</v>
      </c>
      <c r="B16" s="2">
        <v>15</v>
      </c>
      <c r="C16" s="3">
        <v>10.7</v>
      </c>
      <c r="D16" s="4">
        <v>12.6</v>
      </c>
      <c r="E16" s="16"/>
      <c r="F16" s="9">
        <f>PI()/4*datos[[#This Row],[DAP_cm]]^2</f>
        <v>89.920235727373836</v>
      </c>
      <c r="G16" s="8">
        <f>EXP(Ecuaciones!$B$2+Ecuaciones!$B$3*LN(datos[[#This Row],[DAP_cm]])+Ecuaciones!$B$4*LN(datos[[#This Row],[altura_m]])*Ecuaciones!$B$5)</f>
        <v>5.1572783783642939E-2</v>
      </c>
    </row>
    <row r="17" spans="1:7" hidden="1" x14ac:dyDescent="0.3">
      <c r="A17" s="2" t="s">
        <v>7</v>
      </c>
      <c r="B17" s="2">
        <v>16</v>
      </c>
      <c r="C17" s="3">
        <v>10.5</v>
      </c>
      <c r="D17" s="4">
        <v>10.3</v>
      </c>
      <c r="E17" s="16"/>
      <c r="F17" s="9">
        <f>PI()/4*datos[[#This Row],[DAP_cm]]^2</f>
        <v>86.59014751456867</v>
      </c>
      <c r="G17" s="8">
        <f>EXP(Ecuaciones!$B$2+Ecuaciones!$B$3*LN(datos[[#This Row],[DAP_cm]])+Ecuaciones!$B$4*LN(datos[[#This Row],[altura_m]])*Ecuaciones!$B$5)</f>
        <v>3.9227005967977735E-2</v>
      </c>
    </row>
    <row r="18" spans="1:7" hidden="1" x14ac:dyDescent="0.3">
      <c r="A18" s="2" t="s">
        <v>7</v>
      </c>
      <c r="B18" s="2">
        <v>17</v>
      </c>
      <c r="C18" s="3">
        <v>10.4</v>
      </c>
      <c r="D18" s="4">
        <v>12.3</v>
      </c>
      <c r="E18" s="16"/>
      <c r="F18" s="9">
        <f>PI()/4*datos[[#This Row],[DAP_cm]]^2</f>
        <v>84.948665353068009</v>
      </c>
      <c r="G18" s="8">
        <f>EXP(Ecuaciones!$B$2+Ecuaciones!$B$3*LN(datos[[#This Row],[DAP_cm]])+Ecuaciones!$B$4*LN(datos[[#This Row],[altura_m]])*Ecuaciones!$B$5)</f>
        <v>4.7657394896653486E-2</v>
      </c>
    </row>
    <row r="19" spans="1:7" hidden="1" x14ac:dyDescent="0.3">
      <c r="A19" s="2" t="s">
        <v>7</v>
      </c>
      <c r="B19" s="2">
        <v>18</v>
      </c>
      <c r="C19" s="3">
        <v>10.1</v>
      </c>
      <c r="D19" s="4">
        <v>12</v>
      </c>
      <c r="E19" s="16"/>
      <c r="F19" s="9">
        <f>PI()/4*datos[[#This Row],[DAP_cm]]^2</f>
        <v>80.118466648173694</v>
      </c>
      <c r="G19" s="8">
        <f>EXP(Ecuaciones!$B$2+Ecuaciones!$B$3*LN(datos[[#This Row],[DAP_cm]])+Ecuaciones!$B$4*LN(datos[[#This Row],[altura_m]])*Ecuaciones!$B$5)</f>
        <v>4.3943373419094434E-2</v>
      </c>
    </row>
    <row r="20" spans="1:7" hidden="1" x14ac:dyDescent="0.3">
      <c r="A20" s="2" t="s">
        <v>7</v>
      </c>
      <c r="B20" s="2">
        <v>19</v>
      </c>
      <c r="C20" s="3">
        <v>10.1</v>
      </c>
      <c r="D20" s="4">
        <v>12</v>
      </c>
      <c r="E20" s="16"/>
      <c r="F20" s="9">
        <f>PI()/4*datos[[#This Row],[DAP_cm]]^2</f>
        <v>80.118466648173694</v>
      </c>
      <c r="G20" s="8">
        <f>EXP(Ecuaciones!$B$2+Ecuaciones!$B$3*LN(datos[[#This Row],[DAP_cm]])+Ecuaciones!$B$4*LN(datos[[#This Row],[altura_m]])*Ecuaciones!$B$5)</f>
        <v>4.3943373419094434E-2</v>
      </c>
    </row>
    <row r="21" spans="1:7" hidden="1" x14ac:dyDescent="0.3">
      <c r="A21" s="2" t="s">
        <v>7</v>
      </c>
      <c r="B21" s="2">
        <v>20</v>
      </c>
      <c r="C21" s="3">
        <v>10</v>
      </c>
      <c r="D21" s="4">
        <v>11.9</v>
      </c>
      <c r="E21" s="16"/>
      <c r="F21" s="9">
        <f>PI()/4*datos[[#This Row],[DAP_cm]]^2</f>
        <v>78.539816339744831</v>
      </c>
      <c r="G21" s="8">
        <f>EXP(Ecuaciones!$B$2+Ecuaciones!$B$3*LN(datos[[#This Row],[DAP_cm]])+Ecuaciones!$B$4*LN(datos[[#This Row],[altura_m]])*Ecuaciones!$B$5)</f>
        <v>4.2749218156811555E-2</v>
      </c>
    </row>
    <row r="22" spans="1:7" hidden="1" x14ac:dyDescent="0.3">
      <c r="A22" s="2" t="s">
        <v>7</v>
      </c>
      <c r="B22" s="2">
        <v>23</v>
      </c>
      <c r="C22" s="3">
        <v>9.9</v>
      </c>
      <c r="D22" s="4">
        <v>11</v>
      </c>
      <c r="E22" s="16"/>
      <c r="F22" s="9">
        <f>PI()/4*datos[[#This Row],[DAP_cm]]^2</f>
        <v>76.976873994583912</v>
      </c>
      <c r="G22" s="8">
        <f>EXP(Ecuaciones!$B$2+Ecuaciones!$B$3*LN(datos[[#This Row],[DAP_cm]])+Ecuaciones!$B$4*LN(datos[[#This Row],[altura_m]])*Ecuaciones!$B$5)</f>
        <v>3.8238284250974877E-2</v>
      </c>
    </row>
    <row r="23" spans="1:7" hidden="1" x14ac:dyDescent="0.3">
      <c r="A23" s="2" t="s">
        <v>7</v>
      </c>
      <c r="B23" s="2">
        <v>22</v>
      </c>
      <c r="C23" s="3">
        <v>9.9</v>
      </c>
      <c r="D23" s="4">
        <v>9.6</v>
      </c>
      <c r="E23" s="16"/>
      <c r="F23" s="9">
        <f>PI()/4*datos[[#This Row],[DAP_cm]]^2</f>
        <v>76.976873994583912</v>
      </c>
      <c r="G23" s="8">
        <f>EXP(Ecuaciones!$B$2+Ecuaciones!$B$3*LN(datos[[#This Row],[DAP_cm]])+Ecuaciones!$B$4*LN(datos[[#This Row],[altura_m]])*Ecuaciones!$B$5)</f>
        <v>3.2509484327947091E-2</v>
      </c>
    </row>
    <row r="24" spans="1:7" hidden="1" x14ac:dyDescent="0.3">
      <c r="A24" s="2" t="s">
        <v>7</v>
      </c>
      <c r="B24" s="2">
        <v>21</v>
      </c>
      <c r="C24" s="3">
        <v>9.9</v>
      </c>
      <c r="D24" s="4">
        <v>9.5</v>
      </c>
      <c r="E24" s="16"/>
      <c r="F24" s="9">
        <f>PI()/4*datos[[#This Row],[DAP_cm]]^2</f>
        <v>76.976873994583912</v>
      </c>
      <c r="G24" s="8">
        <f>EXP(Ecuaciones!$B$2+Ecuaciones!$B$3*LN(datos[[#This Row],[DAP_cm]])+Ecuaciones!$B$4*LN(datos[[#This Row],[altura_m]])*Ecuaciones!$B$5)</f>
        <v>3.2106141294536816E-2</v>
      </c>
    </row>
    <row r="25" spans="1:7" hidden="1" x14ac:dyDescent="0.3">
      <c r="A25" s="2" t="s">
        <v>7</v>
      </c>
      <c r="B25" s="2">
        <v>25</v>
      </c>
      <c r="C25" s="3">
        <v>9.6999999999999993</v>
      </c>
      <c r="D25" s="4">
        <v>13.3</v>
      </c>
      <c r="E25" s="16"/>
      <c r="F25" s="9">
        <f>PI()/4*datos[[#This Row],[DAP_cm]]^2</f>
        <v>73.8981131940659</v>
      </c>
      <c r="G25" s="8">
        <f>EXP(Ecuaciones!$B$2+Ecuaciones!$B$3*LN(datos[[#This Row],[DAP_cm]])+Ecuaciones!$B$4*LN(datos[[#This Row],[altura_m]])*Ecuaciones!$B$5)</f>
        <v>4.6254815637321638E-2</v>
      </c>
    </row>
    <row r="26" spans="1:7" hidden="1" x14ac:dyDescent="0.3">
      <c r="A26" s="2" t="s">
        <v>7</v>
      </c>
      <c r="B26" s="2">
        <v>26</v>
      </c>
      <c r="C26" s="3">
        <v>9.6999999999999993</v>
      </c>
      <c r="D26" s="4">
        <v>10.9</v>
      </c>
      <c r="E26" s="16"/>
      <c r="F26" s="9">
        <f>PI()/4*datos[[#This Row],[DAP_cm]]^2</f>
        <v>73.8981131940659</v>
      </c>
      <c r="G26" s="8">
        <f>EXP(Ecuaciones!$B$2+Ecuaciones!$B$3*LN(datos[[#This Row],[DAP_cm]])+Ecuaciones!$B$4*LN(datos[[#This Row],[altura_m]])*Ecuaciones!$B$5)</f>
        <v>3.648509309774145E-2</v>
      </c>
    </row>
    <row r="27" spans="1:7" hidden="1" x14ac:dyDescent="0.3">
      <c r="A27" s="2" t="s">
        <v>7</v>
      </c>
      <c r="B27" s="2">
        <v>24</v>
      </c>
      <c r="C27" s="3">
        <v>9.6999999999999993</v>
      </c>
      <c r="D27" s="4">
        <v>7.9</v>
      </c>
      <c r="E27" s="16"/>
      <c r="F27" s="9">
        <f>PI()/4*datos[[#This Row],[DAP_cm]]^2</f>
        <v>73.8981131940659</v>
      </c>
      <c r="G27" s="8">
        <f>EXP(Ecuaciones!$B$2+Ecuaciones!$B$3*LN(datos[[#This Row],[DAP_cm]])+Ecuaciones!$B$4*LN(datos[[#This Row],[altura_m]])*Ecuaciones!$B$5)</f>
        <v>2.485637581118727E-2</v>
      </c>
    </row>
    <row r="28" spans="1:7" hidden="1" x14ac:dyDescent="0.3">
      <c r="A28" s="2" t="s">
        <v>7</v>
      </c>
      <c r="B28" s="2">
        <v>27</v>
      </c>
      <c r="C28" s="3">
        <v>9.6</v>
      </c>
      <c r="D28" s="4">
        <v>9.9</v>
      </c>
      <c r="E28" s="16"/>
      <c r="F28" s="9">
        <f>PI()/4*datos[[#This Row],[DAP_cm]]^2</f>
        <v>72.382294738708836</v>
      </c>
      <c r="G28" s="8">
        <f>EXP(Ecuaciones!$B$2+Ecuaciones!$B$3*LN(datos[[#This Row],[DAP_cm]])+Ecuaciones!$B$4*LN(datos[[#This Row],[altura_m]])*Ecuaciones!$B$5)</f>
        <v>3.1940423938328043E-2</v>
      </c>
    </row>
    <row r="29" spans="1:7" hidden="1" x14ac:dyDescent="0.3">
      <c r="A29" s="2" t="s">
        <v>7</v>
      </c>
      <c r="B29" s="2">
        <v>30</v>
      </c>
      <c r="C29" s="3">
        <v>9.5</v>
      </c>
      <c r="D29" s="4">
        <v>10.4</v>
      </c>
      <c r="E29" s="16"/>
      <c r="F29" s="9">
        <f>PI()/4*datos[[#This Row],[DAP_cm]]^2</f>
        <v>70.882184246619701</v>
      </c>
      <c r="G29" s="8">
        <f>EXP(Ecuaciones!$B$2+Ecuaciones!$B$3*LN(datos[[#This Row],[DAP_cm]])+Ecuaciones!$B$4*LN(datos[[#This Row],[altura_m]])*Ecuaciones!$B$5)</f>
        <v>3.3252254701475269E-2</v>
      </c>
    </row>
    <row r="30" spans="1:7" hidden="1" x14ac:dyDescent="0.3">
      <c r="A30" s="2" t="s">
        <v>7</v>
      </c>
      <c r="B30" s="2">
        <v>28</v>
      </c>
      <c r="C30" s="3">
        <v>9.5</v>
      </c>
      <c r="D30" s="4">
        <v>10.3</v>
      </c>
      <c r="E30" s="16"/>
      <c r="F30" s="9">
        <f>PI()/4*datos[[#This Row],[DAP_cm]]^2</f>
        <v>70.882184246619701</v>
      </c>
      <c r="G30" s="8">
        <f>EXP(Ecuaciones!$B$2+Ecuaciones!$B$3*LN(datos[[#This Row],[DAP_cm]])+Ecuaciones!$B$4*LN(datos[[#This Row],[altura_m]])*Ecuaciones!$B$5)</f>
        <v>3.2871401913787061E-2</v>
      </c>
    </row>
    <row r="31" spans="1:7" hidden="1" x14ac:dyDescent="0.3">
      <c r="A31" s="2" t="s">
        <v>7</v>
      </c>
      <c r="B31" s="2">
        <v>29</v>
      </c>
      <c r="C31" s="3">
        <v>9.5</v>
      </c>
      <c r="D31" s="4">
        <v>8.9</v>
      </c>
      <c r="E31" s="16"/>
      <c r="F31" s="9">
        <f>PI()/4*datos[[#This Row],[DAP_cm]]^2</f>
        <v>70.882184246619701</v>
      </c>
      <c r="G31" s="8">
        <f>EXP(Ecuaciones!$B$2+Ecuaciones!$B$3*LN(datos[[#This Row],[DAP_cm]])+Ecuaciones!$B$4*LN(datos[[#This Row],[altura_m]])*Ecuaciones!$B$5)</f>
        <v>2.7616743062478709E-2</v>
      </c>
    </row>
    <row r="32" spans="1:7" hidden="1" x14ac:dyDescent="0.3">
      <c r="A32" s="2" t="s">
        <v>7</v>
      </c>
      <c r="B32" s="2">
        <v>31</v>
      </c>
      <c r="C32" s="3">
        <v>9.3000000000000007</v>
      </c>
      <c r="D32" s="4">
        <v>9.6999999999999993</v>
      </c>
      <c r="E32" s="16"/>
      <c r="F32" s="9">
        <f>PI()/4*datos[[#This Row],[DAP_cm]]^2</f>
        <v>67.929087152245302</v>
      </c>
      <c r="G32" s="8">
        <f>EXP(Ecuaciones!$B$2+Ecuaciones!$B$3*LN(datos[[#This Row],[DAP_cm]])+Ecuaciones!$B$4*LN(datos[[#This Row],[altura_m]])*Ecuaciones!$B$5)</f>
        <v>2.9472767775309133E-2</v>
      </c>
    </row>
    <row r="33" spans="1:7" hidden="1" x14ac:dyDescent="0.3">
      <c r="A33" s="2" t="s">
        <v>7</v>
      </c>
      <c r="B33" s="2">
        <v>32</v>
      </c>
      <c r="C33" s="3">
        <v>9</v>
      </c>
      <c r="D33" s="4">
        <v>10.199999999999999</v>
      </c>
      <c r="E33" s="16"/>
      <c r="F33" s="9">
        <f>PI()/4*datos[[#This Row],[DAP_cm]]^2</f>
        <v>63.617251235193308</v>
      </c>
      <c r="G33" s="8">
        <f>EXP(Ecuaciones!$B$2+Ecuaciones!$B$3*LN(datos[[#This Row],[DAP_cm]])+Ecuaciones!$B$4*LN(datos[[#This Row],[altura_m]])*Ecuaciones!$B$5)</f>
        <v>2.9532173267890219E-2</v>
      </c>
    </row>
    <row r="34" spans="1:7" hidden="1" x14ac:dyDescent="0.3">
      <c r="A34" s="2" t="s">
        <v>7</v>
      </c>
      <c r="B34" s="2">
        <v>33</v>
      </c>
      <c r="C34" s="3">
        <v>8.8000000000000007</v>
      </c>
      <c r="D34" s="4">
        <v>10.6</v>
      </c>
      <c r="E34" s="16"/>
      <c r="F34" s="9">
        <f>PI()/4*datos[[#This Row],[DAP_cm]]^2</f>
        <v>60.821233773498406</v>
      </c>
      <c r="G34" s="8">
        <f>EXP(Ecuaciones!$B$2+Ecuaciones!$B$3*LN(datos[[#This Row],[DAP_cm]])+Ecuaciones!$B$4*LN(datos[[#This Row],[altura_m]])*Ecuaciones!$B$5)</f>
        <v>2.9714994246335284E-2</v>
      </c>
    </row>
    <row r="35" spans="1:7" hidden="1" x14ac:dyDescent="0.3">
      <c r="A35" s="2" t="s">
        <v>7</v>
      </c>
      <c r="B35" s="2">
        <v>34</v>
      </c>
      <c r="C35" s="3">
        <v>8.5</v>
      </c>
      <c r="D35" s="4">
        <v>10.3</v>
      </c>
      <c r="E35" s="16"/>
      <c r="F35" s="9">
        <f>PI()/4*datos[[#This Row],[DAP_cm]]^2</f>
        <v>56.745017305465637</v>
      </c>
      <c r="G35" s="8">
        <f>EXP(Ecuaciones!$B$2+Ecuaciones!$B$3*LN(datos[[#This Row],[DAP_cm]])+Ecuaciones!$B$4*LN(datos[[#This Row],[altura_m]])*Ecuaciones!$B$5)</f>
        <v>2.7008776846469983E-2</v>
      </c>
    </row>
    <row r="36" spans="1:7" hidden="1" x14ac:dyDescent="0.3">
      <c r="A36" s="2" t="s">
        <v>7</v>
      </c>
      <c r="B36" s="2">
        <v>35</v>
      </c>
      <c r="C36" s="3">
        <v>7.5</v>
      </c>
      <c r="D36" s="4">
        <v>9.1999999999999993</v>
      </c>
      <c r="E36" s="16"/>
      <c r="F36" s="9">
        <f>PI()/4*datos[[#This Row],[DAP_cm]]^2</f>
        <v>44.178646691106465</v>
      </c>
      <c r="G36" s="8">
        <f>EXP(Ecuaciones!$B$2+Ecuaciones!$B$3*LN(datos[[#This Row],[DAP_cm]])+Ecuaciones!$B$4*LN(datos[[#This Row],[altura_m]])*Ecuaciones!$B$5)</f>
        <v>1.8924366592944667E-2</v>
      </c>
    </row>
    <row r="37" spans="1:7" hidden="1" x14ac:dyDescent="0.3">
      <c r="A37" s="2" t="s">
        <v>7</v>
      </c>
      <c r="B37" s="2">
        <v>36</v>
      </c>
      <c r="C37" s="3">
        <v>6.9</v>
      </c>
      <c r="D37" s="4">
        <v>9.3000000000000007</v>
      </c>
      <c r="E37" s="16"/>
      <c r="F37" s="9">
        <f>PI()/4*datos[[#This Row],[DAP_cm]]^2</f>
        <v>37.392806559352515</v>
      </c>
      <c r="G37" s="8">
        <f>EXP(Ecuaciones!$B$2+Ecuaciones!$B$3*LN(datos[[#This Row],[DAP_cm]])+Ecuaciones!$B$4*LN(datos[[#This Row],[altura_m]])*Ecuaciones!$B$5)</f>
        <v>1.6544857946925812E-2</v>
      </c>
    </row>
    <row r="38" spans="1:7" hidden="1" x14ac:dyDescent="0.3">
      <c r="A38" s="2" t="s">
        <v>7</v>
      </c>
      <c r="B38" s="2">
        <v>37</v>
      </c>
      <c r="C38" s="3">
        <v>6.9</v>
      </c>
      <c r="D38" s="4">
        <v>8.6</v>
      </c>
      <c r="E38" s="16"/>
      <c r="F38" s="9">
        <f>PI()/4*datos[[#This Row],[DAP_cm]]^2</f>
        <v>37.392806559352515</v>
      </c>
      <c r="G38" s="8">
        <f>EXP(Ecuaciones!$B$2+Ecuaciones!$B$3*LN(datos[[#This Row],[DAP_cm]])+Ecuaciones!$B$4*LN(datos[[#This Row],[altura_m]])*Ecuaciones!$B$5)</f>
        <v>1.5071087311609936E-2</v>
      </c>
    </row>
    <row r="39" spans="1:7" hidden="1" x14ac:dyDescent="0.3">
      <c r="A39" s="2" t="s">
        <v>7</v>
      </c>
      <c r="B39" s="2">
        <v>38</v>
      </c>
      <c r="C39" s="3">
        <v>6.9</v>
      </c>
      <c r="D39" s="4">
        <v>8.6</v>
      </c>
      <c r="E39" s="16"/>
      <c r="F39" s="9">
        <f>PI()/4*datos[[#This Row],[DAP_cm]]^2</f>
        <v>37.392806559352515</v>
      </c>
      <c r="G39" s="8">
        <f>EXP(Ecuaciones!$B$2+Ecuaciones!$B$3*LN(datos[[#This Row],[DAP_cm]])+Ecuaciones!$B$4*LN(datos[[#This Row],[altura_m]])*Ecuaciones!$B$5)</f>
        <v>1.5071087311609936E-2</v>
      </c>
    </row>
    <row r="40" spans="1:7" hidden="1" x14ac:dyDescent="0.3">
      <c r="A40" s="2" t="s">
        <v>7</v>
      </c>
      <c r="B40" s="2">
        <v>39</v>
      </c>
      <c r="C40" s="3">
        <v>6.8</v>
      </c>
      <c r="D40" s="4">
        <v>8.5</v>
      </c>
      <c r="E40" s="16"/>
      <c r="F40" s="9">
        <f>PI()/4*datos[[#This Row],[DAP_cm]]^2</f>
        <v>36.316811075498002</v>
      </c>
      <c r="G40" s="8">
        <f>EXP(Ecuaciones!$B$2+Ecuaciones!$B$3*LN(datos[[#This Row],[DAP_cm]])+Ecuaciones!$B$4*LN(datos[[#This Row],[altura_m]])*Ecuaciones!$B$5)</f>
        <v>1.448407451259064E-2</v>
      </c>
    </row>
    <row r="41" spans="1:7" hidden="1" x14ac:dyDescent="0.3">
      <c r="A41" s="2" t="s">
        <v>7</v>
      </c>
      <c r="B41" s="2">
        <v>40</v>
      </c>
      <c r="C41" s="3">
        <v>6.4</v>
      </c>
      <c r="D41" s="4">
        <v>8.8000000000000007</v>
      </c>
      <c r="E41" s="16"/>
      <c r="F41" s="9">
        <f>PI()/4*datos[[#This Row],[DAP_cm]]^2</f>
        <v>32.169908772759484</v>
      </c>
      <c r="G41" s="8">
        <f>EXP(Ecuaciones!$B$2+Ecuaciones!$B$3*LN(datos[[#This Row],[DAP_cm]])+Ecuaciones!$B$4*LN(datos[[#This Row],[altura_m]])*Ecuaciones!$B$5)</f>
        <v>1.3562815124938362E-2</v>
      </c>
    </row>
    <row r="42" spans="1:7" hidden="1" x14ac:dyDescent="0.3">
      <c r="A42" s="2" t="s">
        <v>7</v>
      </c>
      <c r="B42" s="2">
        <v>41</v>
      </c>
      <c r="C42" s="3">
        <v>5.9</v>
      </c>
      <c r="D42" s="4">
        <v>8.9</v>
      </c>
      <c r="E42" s="16"/>
      <c r="F42" s="9">
        <f>PI()/4*datos[[#This Row],[DAP_cm]]^2</f>
        <v>27.339710067865177</v>
      </c>
      <c r="G42" s="8">
        <f>EXP(Ecuaciones!$B$2+Ecuaciones!$B$3*LN(datos[[#This Row],[DAP_cm]])+Ecuaciones!$B$4*LN(datos[[#This Row],[altura_m]])*Ecuaciones!$B$5)</f>
        <v>1.1907105299771556E-2</v>
      </c>
    </row>
    <row r="43" spans="1:7" hidden="1" x14ac:dyDescent="0.3">
      <c r="A43" s="2" t="s">
        <v>7</v>
      </c>
      <c r="B43" s="2">
        <v>42</v>
      </c>
      <c r="C43" s="3">
        <v>5.8</v>
      </c>
      <c r="D43" s="4">
        <v>9.1</v>
      </c>
      <c r="E43" s="16"/>
      <c r="F43" s="9">
        <f>PI()/4*datos[[#This Row],[DAP_cm]]^2</f>
        <v>26.420794216690162</v>
      </c>
      <c r="G43" s="8">
        <f>EXP(Ecuaciones!$B$2+Ecuaciones!$B$3*LN(datos[[#This Row],[DAP_cm]])+Ecuaciones!$B$4*LN(datos[[#This Row],[altura_m]])*Ecuaciones!$B$5)</f>
        <v>1.1863183667880414E-2</v>
      </c>
    </row>
    <row r="44" spans="1:7" hidden="1" x14ac:dyDescent="0.3">
      <c r="A44" s="2" t="s">
        <v>7</v>
      </c>
      <c r="B44" s="2">
        <v>43</v>
      </c>
      <c r="C44" s="3">
        <v>5.7</v>
      </c>
      <c r="D44" s="4">
        <v>7.3</v>
      </c>
      <c r="E44" s="16"/>
      <c r="F44" s="9">
        <f>PI()/4*datos[[#This Row],[DAP_cm]]^2</f>
        <v>25.517586328783096</v>
      </c>
      <c r="G44" s="8">
        <f>EXP(Ecuaciones!$B$2+Ecuaciones!$B$3*LN(datos[[#This Row],[DAP_cm]])+Ecuaciones!$B$4*LN(datos[[#This Row],[altura_m]])*Ecuaciones!$B$5)</f>
        <v>8.8458510186476789E-3</v>
      </c>
    </row>
    <row r="45" spans="1:7" hidden="1" x14ac:dyDescent="0.3">
      <c r="A45" s="2" t="s">
        <v>7</v>
      </c>
      <c r="B45" s="2">
        <v>44</v>
      </c>
      <c r="C45" s="3">
        <v>5.4</v>
      </c>
      <c r="D45" s="4">
        <v>7</v>
      </c>
      <c r="E45" s="16"/>
      <c r="F45" s="9">
        <f>PI()/4*datos[[#This Row],[DAP_cm]]^2</f>
        <v>22.902210444669596</v>
      </c>
      <c r="G45" s="8">
        <f>EXP(Ecuaciones!$B$2+Ecuaciones!$B$3*LN(datos[[#This Row],[DAP_cm]])+Ecuaciones!$B$4*LN(datos[[#This Row],[altura_m]])*Ecuaciones!$B$5)</f>
        <v>7.6478560618418196E-3</v>
      </c>
    </row>
    <row r="46" spans="1:7" hidden="1" x14ac:dyDescent="0.3">
      <c r="A46" s="2" t="s">
        <v>7</v>
      </c>
      <c r="B46" s="2">
        <v>45</v>
      </c>
      <c r="C46" s="3">
        <v>5.0999999999999996</v>
      </c>
      <c r="D46" s="4">
        <v>8.4</v>
      </c>
      <c r="E46" s="16"/>
      <c r="F46" s="9">
        <f>PI()/4*datos[[#This Row],[DAP_cm]]^2</f>
        <v>20.428206229967628</v>
      </c>
      <c r="G46" s="8">
        <f>EXP(Ecuaciones!$B$2+Ecuaciones!$B$3*LN(datos[[#This Row],[DAP_cm]])+Ecuaciones!$B$4*LN(datos[[#This Row],[altura_m]])*Ecuaciones!$B$5)</f>
        <v>8.5921608524765838E-3</v>
      </c>
    </row>
    <row r="47" spans="1:7" hidden="1" x14ac:dyDescent="0.3">
      <c r="A47" s="2" t="s">
        <v>7</v>
      </c>
      <c r="B47" s="2">
        <v>46</v>
      </c>
      <c r="C47" s="3">
        <v>4.5999999999999996</v>
      </c>
      <c r="D47" s="4">
        <v>6.2</v>
      </c>
      <c r="E47" s="16"/>
      <c r="F47" s="9">
        <f>PI()/4*datos[[#This Row],[DAP_cm]]^2</f>
        <v>16.619025137490002</v>
      </c>
      <c r="G47" s="8">
        <f>EXP(Ecuaciones!$B$2+Ecuaciones!$B$3*LN(datos[[#This Row],[DAP_cm]])+Ecuaciones!$B$4*LN(datos[[#This Row],[altura_m]])*Ecuaciones!$B$5)</f>
        <v>4.98554203666462E-3</v>
      </c>
    </row>
    <row r="48" spans="1:7" hidden="1" x14ac:dyDescent="0.3">
      <c r="A48" s="2" t="s">
        <v>7</v>
      </c>
      <c r="B48" s="2">
        <v>47</v>
      </c>
      <c r="C48" s="3">
        <v>3.2</v>
      </c>
      <c r="D48" s="4">
        <v>4.7</v>
      </c>
      <c r="E48" s="16"/>
      <c r="F48" s="9">
        <f>PI()/4*datos[[#This Row],[DAP_cm]]^2</f>
        <v>8.0424771931898711</v>
      </c>
      <c r="G48" s="8">
        <f>EXP(Ecuaciones!$B$2+Ecuaciones!$B$3*LN(datos[[#This Row],[DAP_cm]])+Ecuaciones!$B$4*LN(datos[[#This Row],[altura_m]])*Ecuaciones!$B$5)</f>
        <v>1.8876931261993782E-3</v>
      </c>
    </row>
    <row r="49" spans="1:7" hidden="1" x14ac:dyDescent="0.3">
      <c r="A49" s="2" t="s">
        <v>28</v>
      </c>
      <c r="B49" s="2">
        <v>7</v>
      </c>
      <c r="C49" s="3">
        <v>17.3</v>
      </c>
      <c r="D49" s="4">
        <v>13.8</v>
      </c>
      <c r="E49" s="16">
        <v>1</v>
      </c>
      <c r="F49" s="9">
        <f>PI()/4*datos[[#This Row],[DAP_cm]]^2</f>
        <v>235.0618163232223</v>
      </c>
      <c r="G49" s="8">
        <f>EXP(Ecuaciones!$B$2+Ecuaciones!$B$3*LN(datos[[#This Row],[DAP_cm]])+Ecuaciones!$B$4*LN(datos[[#This Row],[altura_m]])*Ecuaciones!$B$5)</f>
        <v>0.13429322709397254</v>
      </c>
    </row>
    <row r="50" spans="1:7" hidden="1" x14ac:dyDescent="0.3">
      <c r="A50" s="2" t="s">
        <v>28</v>
      </c>
      <c r="B50" s="2">
        <v>4</v>
      </c>
      <c r="C50" s="3">
        <v>17.2</v>
      </c>
      <c r="D50" s="4">
        <v>19.5</v>
      </c>
      <c r="E50" s="16">
        <v>1</v>
      </c>
      <c r="F50" s="9">
        <f>PI()/4*datos[[#This Row],[DAP_cm]]^2</f>
        <v>232.35219265950107</v>
      </c>
      <c r="G50" s="8">
        <f>EXP(Ecuaciones!$B$2+Ecuaciones!$B$3*LN(datos[[#This Row],[DAP_cm]])+Ecuaciones!$B$4*LN(datos[[#This Row],[altura_m]])*Ecuaciones!$B$5)</f>
        <v>0.20073930673348761</v>
      </c>
    </row>
    <row r="51" spans="1:7" hidden="1" x14ac:dyDescent="0.3">
      <c r="A51" s="2" t="s">
        <v>28</v>
      </c>
      <c r="B51" s="2">
        <v>23</v>
      </c>
      <c r="C51" s="3">
        <v>17.2</v>
      </c>
      <c r="D51" s="4">
        <v>19.5</v>
      </c>
      <c r="E51" s="16">
        <v>1</v>
      </c>
      <c r="F51" s="9">
        <f>PI()/4*datos[[#This Row],[DAP_cm]]^2</f>
        <v>232.35219265950107</v>
      </c>
      <c r="G51" s="8">
        <f>EXP(Ecuaciones!$B$2+Ecuaciones!$B$3*LN(datos[[#This Row],[DAP_cm]])+Ecuaciones!$B$4*LN(datos[[#This Row],[altura_m]])*Ecuaciones!$B$5)</f>
        <v>0.20073930673348761</v>
      </c>
    </row>
    <row r="52" spans="1:7" hidden="1" x14ac:dyDescent="0.3">
      <c r="A52" s="2" t="s">
        <v>28</v>
      </c>
      <c r="B52" s="2">
        <v>22</v>
      </c>
      <c r="C52" s="3">
        <v>16.899999999999999</v>
      </c>
      <c r="D52" s="4">
        <v>19.2</v>
      </c>
      <c r="E52" s="16"/>
      <c r="F52" s="9">
        <f>PI()/4*datos[[#This Row],[DAP_cm]]^2</f>
        <v>224.31756944794517</v>
      </c>
      <c r="G52" s="8">
        <f>EXP(Ecuaciones!$B$2+Ecuaciones!$B$3*LN(datos[[#This Row],[DAP_cm]])+Ecuaciones!$B$4*LN(datos[[#This Row],[altura_m]])*Ecuaciones!$B$5)</f>
        <v>0.19103282327098756</v>
      </c>
    </row>
    <row r="53" spans="1:7" hidden="1" x14ac:dyDescent="0.3">
      <c r="A53" s="2" t="s">
        <v>28</v>
      </c>
      <c r="B53" s="2">
        <v>1</v>
      </c>
      <c r="C53" s="3">
        <v>16.5</v>
      </c>
      <c r="D53" s="4">
        <v>18.8</v>
      </c>
      <c r="E53" s="16"/>
      <c r="F53" s="9">
        <f>PI()/4*datos[[#This Row],[DAP_cm]]^2</f>
        <v>213.8246499849553</v>
      </c>
      <c r="G53" s="8">
        <f>EXP(Ecuaciones!$B$2+Ecuaciones!$B$3*LN(datos[[#This Row],[DAP_cm]])+Ecuaciones!$B$4*LN(datos[[#This Row],[altura_m]])*Ecuaciones!$B$5)</f>
        <v>0.17858042261042867</v>
      </c>
    </row>
    <row r="54" spans="1:7" hidden="1" x14ac:dyDescent="0.3">
      <c r="A54" s="2" t="s">
        <v>28</v>
      </c>
      <c r="B54" s="2">
        <v>23</v>
      </c>
      <c r="C54" s="3">
        <v>16.3</v>
      </c>
      <c r="D54" s="4">
        <v>15.6</v>
      </c>
      <c r="E54" s="16"/>
      <c r="F54" s="9">
        <f>PI()/4*datos[[#This Row],[DAP_cm]]^2</f>
        <v>208.67243803306803</v>
      </c>
      <c r="G54" s="8">
        <f>EXP(Ecuaciones!$B$2+Ecuaciones!$B$3*LN(datos[[#This Row],[DAP_cm]])+Ecuaciones!$B$4*LN(datos[[#This Row],[altura_m]])*Ecuaciones!$B$5)</f>
        <v>0.13991580434786938</v>
      </c>
    </row>
    <row r="55" spans="1:7" hidden="1" x14ac:dyDescent="0.3">
      <c r="A55" s="2" t="s">
        <v>28</v>
      </c>
      <c r="B55" s="2">
        <v>12</v>
      </c>
      <c r="C55" s="3">
        <v>16.2</v>
      </c>
      <c r="D55" s="4">
        <v>18.399999999999999</v>
      </c>
      <c r="E55" s="16"/>
      <c r="F55" s="9">
        <f>PI()/4*datos[[#This Row],[DAP_cm]]^2</f>
        <v>206.11989400202631</v>
      </c>
      <c r="G55" s="8">
        <f>EXP(Ecuaciones!$B$2+Ecuaciones!$B$3*LN(datos[[#This Row],[DAP_cm]])+Ecuaciones!$B$4*LN(datos[[#This Row],[altura_m]])*Ecuaciones!$B$5)</f>
        <v>0.16850925325875116</v>
      </c>
    </row>
    <row r="56" spans="1:7" hidden="1" x14ac:dyDescent="0.3">
      <c r="A56" s="2" t="s">
        <v>28</v>
      </c>
      <c r="B56" s="2">
        <v>3</v>
      </c>
      <c r="C56" s="3">
        <v>15.2</v>
      </c>
      <c r="D56" s="4">
        <v>13.6</v>
      </c>
      <c r="E56" s="16"/>
      <c r="F56" s="9">
        <f>PI()/4*datos[[#This Row],[DAP_cm]]^2</f>
        <v>181.45839167134645</v>
      </c>
      <c r="G56" s="8">
        <f>EXP(Ecuaciones!$B$2+Ecuaciones!$B$3*LN(datos[[#This Row],[DAP_cm]])+Ecuaciones!$B$4*LN(datos[[#This Row],[altura_m]])*Ecuaciones!$B$5)</f>
        <v>0.10501053681818938</v>
      </c>
    </row>
    <row r="57" spans="1:7" hidden="1" x14ac:dyDescent="0.3">
      <c r="A57" s="2" t="s">
        <v>28</v>
      </c>
      <c r="B57" s="2">
        <v>1</v>
      </c>
      <c r="C57" s="3">
        <v>15</v>
      </c>
      <c r="D57" s="4">
        <v>14.6</v>
      </c>
      <c r="E57" s="16"/>
      <c r="F57" s="9">
        <f>PI()/4*datos[[#This Row],[DAP_cm]]^2</f>
        <v>176.71458676442586</v>
      </c>
      <c r="G57" s="8">
        <f>EXP(Ecuaciones!$B$2+Ecuaciones!$B$3*LN(datos[[#This Row],[DAP_cm]])+Ecuaciones!$B$4*LN(datos[[#This Row],[altura_m]])*Ecuaciones!$B$5)</f>
        <v>0.11163791855180569</v>
      </c>
    </row>
    <row r="58" spans="1:7" hidden="1" x14ac:dyDescent="0.3">
      <c r="A58" s="2" t="s">
        <v>28</v>
      </c>
      <c r="B58" s="2">
        <v>18</v>
      </c>
      <c r="C58" s="3">
        <v>14.9</v>
      </c>
      <c r="D58" s="4">
        <v>17.100000000000001</v>
      </c>
      <c r="E58" s="16"/>
      <c r="F58" s="9">
        <f>PI()/4*datos[[#This Row],[DAP_cm]]^2</f>
        <v>174.36624625586751</v>
      </c>
      <c r="G58" s="8">
        <f>EXP(Ecuaciones!$B$2+Ecuaciones!$B$3*LN(datos[[#This Row],[DAP_cm]])+Ecuaciones!$B$4*LN(datos[[#This Row],[altura_m]])*Ecuaciones!$B$5)</f>
        <v>0.1332054181776301</v>
      </c>
    </row>
    <row r="59" spans="1:7" hidden="1" x14ac:dyDescent="0.3">
      <c r="A59" s="2" t="s">
        <v>28</v>
      </c>
      <c r="B59" s="2">
        <v>11</v>
      </c>
      <c r="C59" s="3">
        <v>14.9</v>
      </c>
      <c r="D59" s="4">
        <v>14.6</v>
      </c>
      <c r="E59" s="16"/>
      <c r="F59" s="9">
        <f>PI()/4*datos[[#This Row],[DAP_cm]]^2</f>
        <v>174.36624625586751</v>
      </c>
      <c r="G59" s="8">
        <f>EXP(Ecuaciones!$B$2+Ecuaciones!$B$3*LN(datos[[#This Row],[DAP_cm]])+Ecuaciones!$B$4*LN(datos[[#This Row],[altura_m]])*Ecuaciones!$B$5)</f>
        <v>0.11032681515125194</v>
      </c>
    </row>
    <row r="60" spans="1:7" hidden="1" x14ac:dyDescent="0.3">
      <c r="A60" s="2" t="s">
        <v>28</v>
      </c>
      <c r="B60" s="2">
        <v>19</v>
      </c>
      <c r="C60" s="3">
        <v>14.8</v>
      </c>
      <c r="D60" s="4">
        <v>11.8</v>
      </c>
      <c r="E60" s="16"/>
      <c r="F60" s="9">
        <f>PI()/4*datos[[#This Row],[DAP_cm]]^2</f>
        <v>172.0336137105771</v>
      </c>
      <c r="G60" s="8">
        <f>EXP(Ecuaciones!$B$2+Ecuaciones!$B$3*LN(datos[[#This Row],[DAP_cm]])+Ecuaciones!$B$4*LN(datos[[#This Row],[altura_m]])*Ecuaciones!$B$5)</f>
        <v>8.4579734198113127E-2</v>
      </c>
    </row>
    <row r="61" spans="1:7" hidden="1" x14ac:dyDescent="0.3">
      <c r="A61" s="2" t="s">
        <v>28</v>
      </c>
      <c r="B61" s="2">
        <v>2</v>
      </c>
      <c r="C61" s="3">
        <v>13.7</v>
      </c>
      <c r="D61" s="4">
        <v>15.8</v>
      </c>
      <c r="E61" s="16"/>
      <c r="F61" s="9">
        <f>PI()/4*datos[[#This Row],[DAP_cm]]^2</f>
        <v>147.41138128806705</v>
      </c>
      <c r="G61" s="8">
        <f>EXP(Ecuaciones!$B$2+Ecuaciones!$B$3*LN(datos[[#This Row],[DAP_cm]])+Ecuaciones!$B$4*LN(datos[[#This Row],[altura_m]])*Ecuaciones!$B$5)</f>
        <v>0.1045145720945619</v>
      </c>
    </row>
    <row r="62" spans="1:7" hidden="1" x14ac:dyDescent="0.3">
      <c r="A62" s="2" t="s">
        <v>28</v>
      </c>
      <c r="B62" s="2">
        <v>9</v>
      </c>
      <c r="C62" s="3">
        <v>13.5</v>
      </c>
      <c r="D62" s="4">
        <v>13.6</v>
      </c>
      <c r="E62" s="16"/>
      <c r="F62" s="9">
        <f>PI()/4*datos[[#This Row],[DAP_cm]]^2</f>
        <v>143.13881527918494</v>
      </c>
      <c r="G62" s="8">
        <f>EXP(Ecuaciones!$B$2+Ecuaciones!$B$3*LN(datos[[#This Row],[DAP_cm]])+Ecuaciones!$B$4*LN(datos[[#This Row],[altura_m]])*Ecuaciones!$B$5)</f>
        <v>8.5164541175309236E-2</v>
      </c>
    </row>
    <row r="63" spans="1:7" hidden="1" x14ac:dyDescent="0.3">
      <c r="A63" s="2" t="s">
        <v>28</v>
      </c>
      <c r="B63" s="2">
        <v>20</v>
      </c>
      <c r="C63" s="3">
        <v>13</v>
      </c>
      <c r="D63" s="4">
        <v>15.1</v>
      </c>
      <c r="E63" s="16"/>
      <c r="F63" s="9">
        <f>PI()/4*datos[[#This Row],[DAP_cm]]^2</f>
        <v>132.73228961416876</v>
      </c>
      <c r="G63" s="8">
        <f>EXP(Ecuaciones!$B$2+Ecuaciones!$B$3*LN(datos[[#This Row],[DAP_cm]])+Ecuaciones!$B$4*LN(datos[[#This Row],[altura_m]])*Ecuaciones!$B$5)</f>
        <v>9.0257846549538903E-2</v>
      </c>
    </row>
    <row r="64" spans="1:7" hidden="1" x14ac:dyDescent="0.3">
      <c r="A64" s="2" t="s">
        <v>28</v>
      </c>
      <c r="B64" s="2">
        <v>17</v>
      </c>
      <c r="C64" s="3">
        <v>12.9</v>
      </c>
      <c r="D64" s="4">
        <v>12.8</v>
      </c>
      <c r="E64" s="16"/>
      <c r="F64" s="9">
        <f>PI()/4*datos[[#This Row],[DAP_cm]]^2</f>
        <v>130.69810837096938</v>
      </c>
      <c r="G64" s="8">
        <f>EXP(Ecuaciones!$B$2+Ecuaciones!$B$3*LN(datos[[#This Row],[DAP_cm]])+Ecuaciones!$B$4*LN(datos[[#This Row],[altura_m]])*Ecuaciones!$B$5)</f>
        <v>7.3113373768860054E-2</v>
      </c>
    </row>
    <row r="65" spans="1:7" hidden="1" x14ac:dyDescent="0.3">
      <c r="A65" s="2" t="s">
        <v>28</v>
      </c>
      <c r="B65" s="2">
        <v>24</v>
      </c>
      <c r="C65" s="3">
        <v>12.6</v>
      </c>
      <c r="D65" s="4">
        <v>14.6</v>
      </c>
      <c r="E65" s="16"/>
      <c r="F65" s="9">
        <f>PI()/4*datos[[#This Row],[DAP_cm]]^2</f>
        <v>124.68981242097888</v>
      </c>
      <c r="G65" s="8">
        <f>EXP(Ecuaciones!$B$2+Ecuaciones!$B$3*LN(datos[[#This Row],[DAP_cm]])+Ecuaciones!$B$4*LN(datos[[#This Row],[altura_m]])*Ecuaciones!$B$5)</f>
        <v>8.2049812266985878E-2</v>
      </c>
    </row>
    <row r="66" spans="1:7" hidden="1" x14ac:dyDescent="0.3">
      <c r="A66" s="2" t="s">
        <v>28</v>
      </c>
      <c r="B66" s="2">
        <v>5</v>
      </c>
      <c r="C66" s="3">
        <v>12.4</v>
      </c>
      <c r="D66" s="4">
        <v>12.8</v>
      </c>
      <c r="E66" s="16"/>
      <c r="F66" s="9">
        <f>PI()/4*datos[[#This Row],[DAP_cm]]^2</f>
        <v>120.76282160399167</v>
      </c>
      <c r="G66" s="8">
        <f>EXP(Ecuaciones!$B$2+Ecuaciones!$B$3*LN(datos[[#This Row],[DAP_cm]])+Ecuaciones!$B$4*LN(datos[[#This Row],[altura_m]])*Ecuaciones!$B$5)</f>
        <v>6.8182907539235629E-2</v>
      </c>
    </row>
    <row r="67" spans="1:7" hidden="1" x14ac:dyDescent="0.3">
      <c r="A67" s="2" t="s">
        <v>28</v>
      </c>
      <c r="B67" s="2">
        <v>10</v>
      </c>
      <c r="C67" s="3">
        <v>12</v>
      </c>
      <c r="D67" s="4">
        <v>14</v>
      </c>
      <c r="E67" s="16"/>
      <c r="F67" s="9">
        <f>PI()/4*datos[[#This Row],[DAP_cm]]^2</f>
        <v>113.09733552923255</v>
      </c>
      <c r="G67" s="8">
        <f>EXP(Ecuaciones!$B$2+Ecuaciones!$B$3*LN(datos[[#This Row],[DAP_cm]])+Ecuaciones!$B$4*LN(datos[[#This Row],[altura_m]])*Ecuaciones!$B$5)</f>
        <v>7.1602029709671791E-2</v>
      </c>
    </row>
    <row r="68" spans="1:7" hidden="1" x14ac:dyDescent="0.3">
      <c r="A68" s="2" t="s">
        <v>28</v>
      </c>
      <c r="B68" s="2">
        <v>6</v>
      </c>
      <c r="C68" s="3">
        <v>11.8</v>
      </c>
      <c r="D68" s="4">
        <v>13.8</v>
      </c>
      <c r="E68" s="16"/>
      <c r="F68" s="9">
        <f>PI()/4*datos[[#This Row],[DAP_cm]]^2</f>
        <v>109.35884027146071</v>
      </c>
      <c r="G68" s="8">
        <f>EXP(Ecuaciones!$B$2+Ecuaciones!$B$3*LN(datos[[#This Row],[DAP_cm]])+Ecuaciones!$B$4*LN(datos[[#This Row],[altura_m]])*Ecuaciones!$B$5)</f>
        <v>6.8325590272604514E-2</v>
      </c>
    </row>
    <row r="69" spans="1:7" hidden="1" x14ac:dyDescent="0.3">
      <c r="A69" s="2" t="s">
        <v>28</v>
      </c>
      <c r="B69" s="2">
        <v>14</v>
      </c>
      <c r="C69" s="3">
        <v>11.6</v>
      </c>
      <c r="D69" s="4">
        <v>13.6</v>
      </c>
      <c r="E69" s="16"/>
      <c r="F69" s="9">
        <f>PI()/4*datos[[#This Row],[DAP_cm]]^2</f>
        <v>105.68317686676065</v>
      </c>
      <c r="G69" s="8">
        <f>EXP(Ecuaciones!$B$2+Ecuaciones!$B$3*LN(datos[[#This Row],[DAP_cm]])+Ecuaciones!$B$4*LN(datos[[#This Row],[altura_m]])*Ecuaciones!$B$5)</f>
        <v>6.5149682481248666E-2</v>
      </c>
    </row>
    <row r="70" spans="1:7" hidden="1" x14ac:dyDescent="0.3">
      <c r="A70" s="2" t="s">
        <v>28</v>
      </c>
      <c r="B70" s="2">
        <v>8</v>
      </c>
      <c r="C70" s="3">
        <v>11.5</v>
      </c>
      <c r="D70" s="4">
        <v>13.5</v>
      </c>
      <c r="E70" s="16"/>
      <c r="F70" s="9">
        <f>PI()/4*datos[[#This Row],[DAP_cm]]^2</f>
        <v>103.86890710931253</v>
      </c>
      <c r="G70" s="8">
        <f>EXP(Ecuaciones!$B$2+Ecuaciones!$B$3*LN(datos[[#This Row],[DAP_cm]])+Ecuaciones!$B$4*LN(datos[[#This Row],[altura_m]])*Ecuaciones!$B$5)</f>
        <v>6.3598950200577264E-2</v>
      </c>
    </row>
    <row r="71" spans="1:7" hidden="1" x14ac:dyDescent="0.3">
      <c r="A71" s="2" t="s">
        <v>28</v>
      </c>
      <c r="B71" s="2">
        <v>8</v>
      </c>
      <c r="C71" s="3">
        <v>11.1</v>
      </c>
      <c r="D71" s="4">
        <v>13</v>
      </c>
      <c r="E71" s="16"/>
      <c r="F71" s="9">
        <f>PI()/4*datos[[#This Row],[DAP_cm]]^2</f>
        <v>96.768907712199592</v>
      </c>
      <c r="G71" s="8">
        <f>EXP(Ecuaciones!$B$2+Ecuaciones!$B$3*LN(datos[[#This Row],[DAP_cm]])+Ecuaciones!$B$4*LN(datos[[#This Row],[altura_m]])*Ecuaciones!$B$5)</f>
        <v>5.7115495572389589E-2</v>
      </c>
    </row>
    <row r="72" spans="1:7" hidden="1" x14ac:dyDescent="0.3">
      <c r="A72" s="2" t="s">
        <v>28</v>
      </c>
      <c r="B72" s="2">
        <v>13</v>
      </c>
      <c r="C72" s="3">
        <v>10.3</v>
      </c>
      <c r="D72" s="4">
        <v>10.199999999999999</v>
      </c>
      <c r="E72" s="16"/>
      <c r="F72" s="9">
        <f>PI()/4*datos[[#This Row],[DAP_cm]]^2</f>
        <v>83.322891154835304</v>
      </c>
      <c r="G72" s="8">
        <f>EXP(Ecuaciones!$B$2+Ecuaciones!$B$3*LN(datos[[#This Row],[DAP_cm]])+Ecuaciones!$B$4*LN(datos[[#This Row],[altura_m]])*Ecuaciones!$B$5)</f>
        <v>3.7478522726464021E-2</v>
      </c>
    </row>
    <row r="73" spans="1:7" hidden="1" x14ac:dyDescent="0.3">
      <c r="A73" s="2" t="s">
        <v>28</v>
      </c>
      <c r="B73" s="2">
        <v>15</v>
      </c>
      <c r="C73" s="3">
        <v>9.8000000000000007</v>
      </c>
      <c r="D73" s="4">
        <v>9.8000000000000007</v>
      </c>
      <c r="E73" s="16"/>
      <c r="F73" s="9">
        <f>PI()/4*datos[[#This Row],[DAP_cm]]^2</f>
        <v>75.429639612690949</v>
      </c>
      <c r="G73" s="8">
        <f>EXP(Ecuaciones!$B$2+Ecuaciones!$B$3*LN(datos[[#This Row],[DAP_cm]])+Ecuaciones!$B$4*LN(datos[[#This Row],[altura_m]])*Ecuaciones!$B$5)</f>
        <v>3.2726491039238227E-2</v>
      </c>
    </row>
    <row r="74" spans="1:7" hidden="1" x14ac:dyDescent="0.3">
      <c r="A74" s="2" t="s">
        <v>28</v>
      </c>
      <c r="B74" s="2">
        <v>21</v>
      </c>
      <c r="C74" s="3">
        <v>9.1</v>
      </c>
      <c r="D74" s="4">
        <v>11</v>
      </c>
      <c r="E74" s="16"/>
      <c r="F74" s="9">
        <f>PI()/4*datos[[#This Row],[DAP_cm]]^2</f>
        <v>65.038821910942687</v>
      </c>
      <c r="G74" s="8">
        <f>EXP(Ecuaciones!$B$2+Ecuaciones!$B$3*LN(datos[[#This Row],[DAP_cm]])+Ecuaciones!$B$4*LN(datos[[#This Row],[altura_m]])*Ecuaciones!$B$5)</f>
        <v>3.2950973767081601E-2</v>
      </c>
    </row>
    <row r="75" spans="1:7" hidden="1" x14ac:dyDescent="0.3">
      <c r="A75" s="2" t="s">
        <v>28</v>
      </c>
      <c r="B75" s="2">
        <v>16</v>
      </c>
      <c r="C75" s="3">
        <v>8.9</v>
      </c>
      <c r="D75" s="4">
        <v>10.7</v>
      </c>
      <c r="E75" s="16"/>
      <c r="F75" s="9">
        <f>PI()/4*datos[[#This Row],[DAP_cm]]^2</f>
        <v>62.211388522711886</v>
      </c>
      <c r="G75" s="8">
        <f>EXP(Ecuaciones!$B$2+Ecuaciones!$B$3*LN(datos[[#This Row],[DAP_cm]])+Ecuaciones!$B$4*LN(datos[[#This Row],[altura_m]])*Ecuaciones!$B$5)</f>
        <v>3.0655237361559475E-2</v>
      </c>
    </row>
    <row r="76" spans="1:7" hidden="1" x14ac:dyDescent="0.3">
      <c r="A76" s="2" t="s">
        <v>28</v>
      </c>
      <c r="B76" s="2">
        <v>16</v>
      </c>
      <c r="C76" s="3">
        <v>7.8</v>
      </c>
      <c r="D76" s="4">
        <v>9.6</v>
      </c>
      <c r="E76" s="16"/>
      <c r="F76" s="9">
        <f>PI()/4*datos[[#This Row],[DAP_cm]]^2</f>
        <v>47.783624261100748</v>
      </c>
      <c r="G76" s="8">
        <f>EXP(Ecuaciones!$B$2+Ecuaciones!$B$3*LN(datos[[#This Row],[DAP_cm]])+Ecuaciones!$B$4*LN(datos[[#This Row],[altura_m]])*Ecuaciones!$B$5)</f>
        <v>2.1337417958756297E-2</v>
      </c>
    </row>
    <row r="77" spans="1:7" hidden="1" x14ac:dyDescent="0.3">
      <c r="A77" s="2" t="s">
        <v>29</v>
      </c>
      <c r="B77" s="2">
        <v>13</v>
      </c>
      <c r="C77" s="3">
        <v>24.4</v>
      </c>
      <c r="D77" s="4">
        <v>24.2</v>
      </c>
      <c r="E77" s="16">
        <v>1</v>
      </c>
      <c r="F77" s="9">
        <f>PI()/4*datos[[#This Row],[DAP_cm]]^2</f>
        <v>467.59465056030473</v>
      </c>
      <c r="G77" s="8">
        <f>EXP(Ecuaciones!$B$2+Ecuaciones!$B$3*LN(datos[[#This Row],[DAP_cm]])+Ecuaciones!$B$4*LN(datos[[#This Row],[altura_m]])*Ecuaciones!$B$5)</f>
        <v>0.48156366815134155</v>
      </c>
    </row>
    <row r="78" spans="1:7" hidden="1" x14ac:dyDescent="0.3">
      <c r="A78" s="2" t="s">
        <v>29</v>
      </c>
      <c r="B78" s="2">
        <v>6</v>
      </c>
      <c r="C78" s="3">
        <v>23.3</v>
      </c>
      <c r="D78" s="4">
        <v>25.9</v>
      </c>
      <c r="E78" s="16">
        <v>1</v>
      </c>
      <c r="F78" s="9">
        <f>PI()/4*datos[[#This Row],[DAP_cm]]^2</f>
        <v>426.38480892684066</v>
      </c>
      <c r="G78" s="8">
        <f>EXP(Ecuaciones!$B$2+Ecuaciones!$B$3*LN(datos[[#This Row],[DAP_cm]])+Ecuaciones!$B$4*LN(datos[[#This Row],[altura_m]])*Ecuaciones!$B$5)</f>
        <v>0.48130900520106112</v>
      </c>
    </row>
    <row r="79" spans="1:7" hidden="1" x14ac:dyDescent="0.3">
      <c r="A79" s="2" t="s">
        <v>29</v>
      </c>
      <c r="B79" s="2">
        <v>27</v>
      </c>
      <c r="C79" s="3">
        <v>21.9</v>
      </c>
      <c r="D79" s="4">
        <v>22.2</v>
      </c>
      <c r="E79" s="16">
        <v>1</v>
      </c>
      <c r="F79" s="9">
        <f>PI()/4*datos[[#This Row],[DAP_cm]]^2</f>
        <v>376.68481314705014</v>
      </c>
      <c r="G79" s="8">
        <f>EXP(Ecuaciones!$B$2+Ecuaciones!$B$3*LN(datos[[#This Row],[DAP_cm]])+Ecuaciones!$B$4*LN(datos[[#This Row],[altura_m]])*Ecuaciones!$B$5)</f>
        <v>0.35898435698926068</v>
      </c>
    </row>
    <row r="80" spans="1:7" hidden="1" x14ac:dyDescent="0.3">
      <c r="A80" s="2" t="s">
        <v>29</v>
      </c>
      <c r="B80" s="2">
        <v>1</v>
      </c>
      <c r="C80" s="3">
        <v>21.3</v>
      </c>
      <c r="D80" s="4">
        <v>24.4</v>
      </c>
      <c r="E80" s="16"/>
      <c r="F80" s="9">
        <f>PI()/4*datos[[#This Row],[DAP_cm]]^2</f>
        <v>356.32729275178838</v>
      </c>
      <c r="G80" s="8">
        <f>EXP(Ecuaciones!$B$2+Ecuaciones!$B$3*LN(datos[[#This Row],[DAP_cm]])+Ecuaciones!$B$4*LN(datos[[#This Row],[altura_m]])*Ecuaciones!$B$5)</f>
        <v>0.38255554857935103</v>
      </c>
    </row>
    <row r="81" spans="1:7" hidden="1" x14ac:dyDescent="0.3">
      <c r="A81" s="2" t="s">
        <v>29</v>
      </c>
      <c r="B81" s="2">
        <v>17</v>
      </c>
      <c r="C81" s="3">
        <v>21.1</v>
      </c>
      <c r="D81" s="4">
        <v>21.8</v>
      </c>
      <c r="E81" s="16"/>
      <c r="F81" s="9">
        <f>PI()/4*datos[[#This Row],[DAP_cm]]^2</f>
        <v>349.66711632617796</v>
      </c>
      <c r="G81" s="8">
        <f>EXP(Ecuaciones!$B$2+Ecuaciones!$B$3*LN(datos[[#This Row],[DAP_cm]])+Ecuaciones!$B$4*LN(datos[[#This Row],[altura_m]])*Ecuaciones!$B$5)</f>
        <v>0.3289401815459852</v>
      </c>
    </row>
    <row r="82" spans="1:7" hidden="1" x14ac:dyDescent="0.3">
      <c r="A82" s="2" t="s">
        <v>29</v>
      </c>
      <c r="B82" s="2">
        <v>11</v>
      </c>
      <c r="C82" s="3">
        <v>21</v>
      </c>
      <c r="D82" s="4">
        <v>22.6</v>
      </c>
      <c r="E82" s="16"/>
      <c r="F82" s="9">
        <f>PI()/4*datos[[#This Row],[DAP_cm]]^2</f>
        <v>346.36059005827468</v>
      </c>
      <c r="G82" s="8">
        <f>EXP(Ecuaciones!$B$2+Ecuaciones!$B$3*LN(datos[[#This Row],[DAP_cm]])+Ecuaciones!$B$4*LN(datos[[#This Row],[altura_m]])*Ecuaciones!$B$5)</f>
        <v>0.34051348180959617</v>
      </c>
    </row>
    <row r="83" spans="1:7" hidden="1" x14ac:dyDescent="0.3">
      <c r="A83" s="2" t="s">
        <v>29</v>
      </c>
      <c r="B83" s="2">
        <v>9</v>
      </c>
      <c r="C83" s="3">
        <v>20.7</v>
      </c>
      <c r="D83" s="4">
        <v>23.4</v>
      </c>
      <c r="E83" s="16"/>
      <c r="F83" s="9">
        <f>PI()/4*datos[[#This Row],[DAP_cm]]^2</f>
        <v>336.53525903417255</v>
      </c>
      <c r="G83" s="8">
        <f>EXP(Ecuaciones!$B$2+Ecuaciones!$B$3*LN(datos[[#This Row],[DAP_cm]])+Ecuaciones!$B$4*LN(datos[[#This Row],[altura_m]])*Ecuaciones!$B$5)</f>
        <v>0.34602680650575346</v>
      </c>
    </row>
    <row r="84" spans="1:7" hidden="1" x14ac:dyDescent="0.3">
      <c r="A84" s="2" t="s">
        <v>29</v>
      </c>
      <c r="B84" s="2">
        <v>14</v>
      </c>
      <c r="C84" s="3">
        <v>20.7</v>
      </c>
      <c r="D84" s="4">
        <v>23.2</v>
      </c>
      <c r="E84" s="16"/>
      <c r="F84" s="9">
        <f>PI()/4*datos[[#This Row],[DAP_cm]]^2</f>
        <v>336.53525903417255</v>
      </c>
      <c r="G84" s="8">
        <f>EXP(Ecuaciones!$B$2+Ecuaciones!$B$3*LN(datos[[#This Row],[DAP_cm]])+Ecuaciones!$B$4*LN(datos[[#This Row],[altura_m]])*Ecuaciones!$B$5)</f>
        <v>0.34250359978801592</v>
      </c>
    </row>
    <row r="85" spans="1:7" hidden="1" x14ac:dyDescent="0.3">
      <c r="A85" s="2" t="s">
        <v>29</v>
      </c>
      <c r="B85" s="2">
        <v>7</v>
      </c>
      <c r="C85" s="3">
        <v>20.6</v>
      </c>
      <c r="D85" s="4">
        <v>22.6</v>
      </c>
      <c r="E85" s="16"/>
      <c r="F85" s="9">
        <f>PI()/4*datos[[#This Row],[DAP_cm]]^2</f>
        <v>333.29156461934122</v>
      </c>
      <c r="G85" s="8">
        <f>EXP(Ecuaciones!$B$2+Ecuaciones!$B$3*LN(datos[[#This Row],[DAP_cm]])+Ecuaciones!$B$4*LN(datos[[#This Row],[altura_m]])*Ecuaciones!$B$5)</f>
        <v>0.32914199358201313</v>
      </c>
    </row>
    <row r="86" spans="1:7" hidden="1" x14ac:dyDescent="0.3">
      <c r="A86" s="2" t="s">
        <v>29</v>
      </c>
      <c r="B86" s="2">
        <v>21</v>
      </c>
      <c r="C86" s="3">
        <v>20.3</v>
      </c>
      <c r="D86" s="4">
        <v>22</v>
      </c>
      <c r="E86" s="16"/>
      <c r="F86" s="9">
        <f>PI()/4*datos[[#This Row],[DAP_cm]]^2</f>
        <v>323.65472915445451</v>
      </c>
      <c r="G86" s="8">
        <f>EXP(Ecuaciones!$B$2+Ecuaciones!$B$3*LN(datos[[#This Row],[DAP_cm]])+Ecuaciones!$B$4*LN(datos[[#This Row],[altura_m]])*Ecuaciones!$B$5)</f>
        <v>0.31059777104975739</v>
      </c>
    </row>
    <row r="87" spans="1:7" hidden="1" x14ac:dyDescent="0.3">
      <c r="A87" s="2" t="s">
        <v>29</v>
      </c>
      <c r="B87" s="2">
        <v>22</v>
      </c>
      <c r="C87" s="3">
        <v>19.600000000000001</v>
      </c>
      <c r="D87" s="4">
        <v>22</v>
      </c>
      <c r="E87" s="16"/>
      <c r="F87" s="9">
        <f>PI()/4*datos[[#This Row],[DAP_cm]]^2</f>
        <v>301.71855845076379</v>
      </c>
      <c r="G87" s="8">
        <f>EXP(Ecuaciones!$B$2+Ecuaciones!$B$3*LN(datos[[#This Row],[DAP_cm]])+Ecuaciones!$B$4*LN(datos[[#This Row],[altura_m]])*Ecuaciones!$B$5)</f>
        <v>0.29193237994848675</v>
      </c>
    </row>
    <row r="88" spans="1:7" hidden="1" x14ac:dyDescent="0.3">
      <c r="A88" s="2" t="s">
        <v>29</v>
      </c>
      <c r="B88" s="2">
        <v>3</v>
      </c>
      <c r="C88" s="3">
        <v>19.600000000000001</v>
      </c>
      <c r="D88" s="4">
        <v>21.4</v>
      </c>
      <c r="E88" s="16"/>
      <c r="F88" s="9">
        <f>PI()/4*datos[[#This Row],[DAP_cm]]^2</f>
        <v>301.71855845076379</v>
      </c>
      <c r="G88" s="8">
        <f>EXP(Ecuaciones!$B$2+Ecuaciones!$B$3*LN(datos[[#This Row],[DAP_cm]])+Ecuaciones!$B$4*LN(datos[[#This Row],[altura_m]])*Ecuaciones!$B$5)</f>
        <v>0.28246490245275901</v>
      </c>
    </row>
    <row r="89" spans="1:7" hidden="1" x14ac:dyDescent="0.3">
      <c r="A89" s="2" t="s">
        <v>29</v>
      </c>
      <c r="B89" s="2">
        <v>19</v>
      </c>
      <c r="C89" s="3">
        <v>19.5</v>
      </c>
      <c r="D89" s="4">
        <v>20.2</v>
      </c>
      <c r="E89" s="16"/>
      <c r="F89" s="9">
        <f>PI()/4*datos[[#This Row],[DAP_cm]]^2</f>
        <v>298.64765163187968</v>
      </c>
      <c r="G89" s="8">
        <f>EXP(Ecuaciones!$B$2+Ecuaciones!$B$3*LN(datos[[#This Row],[DAP_cm]])+Ecuaciones!$B$4*LN(datos[[#This Row],[altura_m]])*Ecuaciones!$B$5)</f>
        <v>0.26131244013466043</v>
      </c>
    </row>
    <row r="90" spans="1:7" hidden="1" x14ac:dyDescent="0.3">
      <c r="A90" s="2" t="s">
        <v>29</v>
      </c>
      <c r="B90" s="2">
        <v>15</v>
      </c>
      <c r="C90" s="3">
        <v>18.899999999999999</v>
      </c>
      <c r="D90" s="4">
        <v>23.4</v>
      </c>
      <c r="E90" s="16"/>
      <c r="F90" s="9">
        <f>PI()/4*datos[[#This Row],[DAP_cm]]^2</f>
        <v>280.55207794720246</v>
      </c>
      <c r="G90" s="8">
        <f>EXP(Ecuaciones!$B$2+Ecuaciones!$B$3*LN(datos[[#This Row],[DAP_cm]])+Ecuaciones!$B$4*LN(datos[[#This Row],[altura_m]])*Ecuaciones!$B$5)</f>
        <v>0.29466715801173049</v>
      </c>
    </row>
    <row r="91" spans="1:7" hidden="1" x14ac:dyDescent="0.3">
      <c r="A91" s="2" t="s">
        <v>29</v>
      </c>
      <c r="B91" s="2">
        <v>8</v>
      </c>
      <c r="C91" s="3">
        <v>18.600000000000001</v>
      </c>
      <c r="D91" s="4">
        <v>21</v>
      </c>
      <c r="E91" s="16"/>
      <c r="F91" s="9">
        <f>PI()/4*datos[[#This Row],[DAP_cm]]^2</f>
        <v>271.71634860898121</v>
      </c>
      <c r="G91" s="8">
        <f>EXP(Ecuaciones!$B$2+Ecuaciones!$B$3*LN(datos[[#This Row],[DAP_cm]])+Ecuaciones!$B$4*LN(datos[[#This Row],[altura_m]])*Ecuaciones!$B$5)</f>
        <v>0.25178319791464104</v>
      </c>
    </row>
    <row r="92" spans="1:7" hidden="1" x14ac:dyDescent="0.3">
      <c r="A92" s="2" t="s">
        <v>29</v>
      </c>
      <c r="B92" s="2">
        <v>29</v>
      </c>
      <c r="C92" s="3">
        <v>18.600000000000001</v>
      </c>
      <c r="D92" s="4">
        <v>21</v>
      </c>
      <c r="E92" s="16"/>
      <c r="F92" s="9">
        <f>PI()/4*datos[[#This Row],[DAP_cm]]^2</f>
        <v>271.71634860898121</v>
      </c>
      <c r="G92" s="8">
        <f>EXP(Ecuaciones!$B$2+Ecuaciones!$B$3*LN(datos[[#This Row],[DAP_cm]])+Ecuaciones!$B$4*LN(datos[[#This Row],[altura_m]])*Ecuaciones!$B$5)</f>
        <v>0.25178319791464104</v>
      </c>
    </row>
    <row r="93" spans="1:7" hidden="1" x14ac:dyDescent="0.3">
      <c r="A93" s="2" t="s">
        <v>29</v>
      </c>
      <c r="B93" s="2">
        <v>4</v>
      </c>
      <c r="C93" s="3">
        <v>18.5</v>
      </c>
      <c r="D93" s="4">
        <v>20.9</v>
      </c>
      <c r="E93" s="16"/>
      <c r="F93" s="9">
        <f>PI()/4*datos[[#This Row],[DAP_cm]]^2</f>
        <v>268.80252142277669</v>
      </c>
      <c r="G93" s="8">
        <f>EXP(Ecuaciones!$B$2+Ecuaciones!$B$3*LN(datos[[#This Row],[DAP_cm]])+Ecuaciones!$B$4*LN(datos[[#This Row],[altura_m]])*Ecuaciones!$B$5)</f>
        <v>0.24798204411592972</v>
      </c>
    </row>
    <row r="94" spans="1:7" hidden="1" x14ac:dyDescent="0.3">
      <c r="A94" s="2" t="s">
        <v>29</v>
      </c>
      <c r="B94" s="2">
        <v>28</v>
      </c>
      <c r="C94" s="3">
        <v>18.5</v>
      </c>
      <c r="D94" s="4">
        <v>20.9</v>
      </c>
      <c r="E94" s="16"/>
      <c r="F94" s="9">
        <f>PI()/4*datos[[#This Row],[DAP_cm]]^2</f>
        <v>268.80252142277669</v>
      </c>
      <c r="G94" s="8">
        <f>EXP(Ecuaciones!$B$2+Ecuaciones!$B$3*LN(datos[[#This Row],[DAP_cm]])+Ecuaciones!$B$4*LN(datos[[#This Row],[altura_m]])*Ecuaciones!$B$5)</f>
        <v>0.24798204411592972</v>
      </c>
    </row>
    <row r="95" spans="1:7" hidden="1" x14ac:dyDescent="0.3">
      <c r="A95" s="2" t="s">
        <v>29</v>
      </c>
      <c r="B95" s="2">
        <v>30</v>
      </c>
      <c r="C95" s="3">
        <v>18.399999999999999</v>
      </c>
      <c r="D95" s="4">
        <v>19.600000000000001</v>
      </c>
      <c r="E95" s="16"/>
      <c r="F95" s="9">
        <f>PI()/4*datos[[#This Row],[DAP_cm]]^2</f>
        <v>265.90440219984004</v>
      </c>
      <c r="G95" s="8">
        <f>EXP(Ecuaciones!$B$2+Ecuaciones!$B$3*LN(datos[[#This Row],[DAP_cm]])+Ecuaciones!$B$4*LN(datos[[#This Row],[altura_m]])*Ecuaciones!$B$5)</f>
        <v>0.22751519966774614</v>
      </c>
    </row>
    <row r="96" spans="1:7" hidden="1" x14ac:dyDescent="0.3">
      <c r="A96" s="2" t="s">
        <v>29</v>
      </c>
      <c r="B96" s="2">
        <v>10</v>
      </c>
      <c r="C96" s="3">
        <v>18.3</v>
      </c>
      <c r="D96" s="4">
        <v>20.7</v>
      </c>
      <c r="E96" s="16"/>
      <c r="F96" s="9">
        <f>PI()/4*datos[[#This Row],[DAP_cm]]^2</f>
        <v>263.02199094017146</v>
      </c>
      <c r="G96" s="8">
        <f>EXP(Ecuaciones!$B$2+Ecuaciones!$B$3*LN(datos[[#This Row],[DAP_cm]])+Ecuaciones!$B$4*LN(datos[[#This Row],[altura_m]])*Ecuaciones!$B$5)</f>
        <v>0.24049389727330103</v>
      </c>
    </row>
    <row r="97" spans="1:7" hidden="1" x14ac:dyDescent="0.3">
      <c r="A97" s="2" t="s">
        <v>29</v>
      </c>
      <c r="B97" s="2">
        <v>24</v>
      </c>
      <c r="C97" s="3">
        <v>18</v>
      </c>
      <c r="D97" s="4">
        <v>20.3</v>
      </c>
      <c r="E97" s="16"/>
      <c r="F97" s="9">
        <f>PI()/4*datos[[#This Row],[DAP_cm]]^2</f>
        <v>254.46900494077323</v>
      </c>
      <c r="G97" s="8">
        <f>EXP(Ecuaciones!$B$2+Ecuaciones!$B$3*LN(datos[[#This Row],[DAP_cm]])+Ecuaciones!$B$4*LN(datos[[#This Row],[altura_m]])*Ecuaciones!$B$5)</f>
        <v>0.22820334193286088</v>
      </c>
    </row>
    <row r="98" spans="1:7" hidden="1" x14ac:dyDescent="0.3">
      <c r="A98" s="2" t="s">
        <v>29</v>
      </c>
      <c r="B98" s="2">
        <v>2</v>
      </c>
      <c r="C98" s="3">
        <v>17.3</v>
      </c>
      <c r="D98" s="4">
        <v>19.600000000000001</v>
      </c>
      <c r="E98" s="16"/>
      <c r="F98" s="9">
        <f>PI()/4*datos[[#This Row],[DAP_cm]]^2</f>
        <v>235.0618163232223</v>
      </c>
      <c r="G98" s="8">
        <f>EXP(Ecuaciones!$B$2+Ecuaciones!$B$3*LN(datos[[#This Row],[DAP_cm]])+Ecuaciones!$B$4*LN(datos[[#This Row],[altura_m]])*Ecuaciones!$B$5)</f>
        <v>0.20404574506212803</v>
      </c>
    </row>
    <row r="99" spans="1:7" hidden="1" x14ac:dyDescent="0.3">
      <c r="A99" s="2" t="s">
        <v>29</v>
      </c>
      <c r="B99" s="2">
        <v>25</v>
      </c>
      <c r="C99" s="3">
        <v>17.3</v>
      </c>
      <c r="D99" s="4">
        <v>19.399999999999999</v>
      </c>
      <c r="E99" s="16"/>
      <c r="F99" s="9">
        <f>PI()/4*datos[[#This Row],[DAP_cm]]^2</f>
        <v>235.0618163232223</v>
      </c>
      <c r="G99" s="8">
        <f>EXP(Ecuaciones!$B$2+Ecuaciones!$B$3*LN(datos[[#This Row],[DAP_cm]])+Ecuaciones!$B$4*LN(datos[[#This Row],[altura_m]])*Ecuaciones!$B$5)</f>
        <v>0.20156577685344781</v>
      </c>
    </row>
    <row r="100" spans="1:7" hidden="1" x14ac:dyDescent="0.3">
      <c r="A100" s="2" t="s">
        <v>29</v>
      </c>
      <c r="B100" s="2">
        <v>20</v>
      </c>
      <c r="C100" s="3">
        <v>16.899999999999999</v>
      </c>
      <c r="D100" s="4">
        <v>19.2</v>
      </c>
      <c r="E100" s="16"/>
      <c r="F100" s="9">
        <f>PI()/4*datos[[#This Row],[DAP_cm]]^2</f>
        <v>224.31756944794517</v>
      </c>
      <c r="G100" s="8">
        <f>EXP(Ecuaciones!$B$2+Ecuaciones!$B$3*LN(datos[[#This Row],[DAP_cm]])+Ecuaciones!$B$4*LN(datos[[#This Row],[altura_m]])*Ecuaciones!$B$5)</f>
        <v>0.19103282327098756</v>
      </c>
    </row>
    <row r="101" spans="1:7" hidden="1" x14ac:dyDescent="0.3">
      <c r="A101" s="2" t="s">
        <v>29</v>
      </c>
      <c r="B101" s="2">
        <v>31</v>
      </c>
      <c r="C101" s="3">
        <v>16.899999999999999</v>
      </c>
      <c r="D101" s="4">
        <v>19.2</v>
      </c>
      <c r="E101" s="16"/>
      <c r="F101" s="9">
        <f>PI()/4*datos[[#This Row],[DAP_cm]]^2</f>
        <v>224.31756944794517</v>
      </c>
      <c r="G101" s="8">
        <f>EXP(Ecuaciones!$B$2+Ecuaciones!$B$3*LN(datos[[#This Row],[DAP_cm]])+Ecuaciones!$B$4*LN(datos[[#This Row],[altura_m]])*Ecuaciones!$B$5)</f>
        <v>0.19103282327098756</v>
      </c>
    </row>
    <row r="102" spans="1:7" hidden="1" x14ac:dyDescent="0.3">
      <c r="A102" s="2" t="s">
        <v>29</v>
      </c>
      <c r="B102" s="2">
        <v>12</v>
      </c>
      <c r="C102" s="3">
        <v>15.8</v>
      </c>
      <c r="D102" s="4">
        <v>18</v>
      </c>
      <c r="E102" s="16"/>
      <c r="F102" s="9">
        <f>PI()/4*datos[[#This Row],[DAP_cm]]^2</f>
        <v>196.066797510539</v>
      </c>
      <c r="G102" s="8">
        <f>EXP(Ecuaciones!$B$2+Ecuaciones!$B$3*LN(datos[[#This Row],[DAP_cm]])+Ecuaciones!$B$4*LN(datos[[#This Row],[altura_m]])*Ecuaciones!$B$5)</f>
        <v>0.15706032666705252</v>
      </c>
    </row>
    <row r="103" spans="1:7" hidden="1" x14ac:dyDescent="0.3">
      <c r="A103" s="2" t="s">
        <v>29</v>
      </c>
      <c r="B103" s="2">
        <v>23</v>
      </c>
      <c r="C103" s="3">
        <v>15.6</v>
      </c>
      <c r="D103" s="4">
        <v>19.600000000000001</v>
      </c>
      <c r="E103" s="16"/>
      <c r="F103" s="9">
        <f>PI()/4*datos[[#This Row],[DAP_cm]]^2</f>
        <v>191.13449704440299</v>
      </c>
      <c r="G103" s="8">
        <f>EXP(Ecuaciones!$B$2+Ecuaciones!$B$3*LN(datos[[#This Row],[DAP_cm]])+Ecuaciones!$B$4*LN(datos[[#This Row],[altura_m]])*Ecuaciones!$B$5)</f>
        <v>0.16997671325051777</v>
      </c>
    </row>
    <row r="104" spans="1:7" hidden="1" x14ac:dyDescent="0.3">
      <c r="A104" s="2" t="s">
        <v>29</v>
      </c>
      <c r="B104" s="2">
        <v>32</v>
      </c>
      <c r="C104" s="3">
        <v>13.7</v>
      </c>
      <c r="D104" s="4">
        <v>19.600000000000001</v>
      </c>
      <c r="E104" s="16"/>
      <c r="F104" s="9">
        <f>PI()/4*datos[[#This Row],[DAP_cm]]^2</f>
        <v>147.41138128806705</v>
      </c>
      <c r="G104" s="8">
        <f>EXP(Ecuaciones!$B$2+Ecuaciones!$B$3*LN(datos[[#This Row],[DAP_cm]])+Ecuaciones!$B$4*LN(datos[[#This Row],[altura_m]])*Ecuaciones!$B$5)</f>
        <v>0.1351361206743745</v>
      </c>
    </row>
    <row r="105" spans="1:7" hidden="1" x14ac:dyDescent="0.3">
      <c r="A105" s="2" t="s">
        <v>29</v>
      </c>
      <c r="B105" s="2">
        <v>16</v>
      </c>
      <c r="C105" s="3">
        <v>13.7</v>
      </c>
      <c r="D105" s="4">
        <v>15.8</v>
      </c>
      <c r="E105" s="16"/>
      <c r="F105" s="9">
        <f>PI()/4*datos[[#This Row],[DAP_cm]]^2</f>
        <v>147.41138128806705</v>
      </c>
      <c r="G105" s="8">
        <f>EXP(Ecuaciones!$B$2+Ecuaciones!$B$3*LN(datos[[#This Row],[DAP_cm]])+Ecuaciones!$B$4*LN(datos[[#This Row],[altura_m]])*Ecuaciones!$B$5)</f>
        <v>0.1045145720945619</v>
      </c>
    </row>
    <row r="106" spans="1:7" hidden="1" x14ac:dyDescent="0.3">
      <c r="A106" s="2" t="s">
        <v>29</v>
      </c>
      <c r="B106" s="2">
        <v>5</v>
      </c>
      <c r="C106" s="3">
        <v>12.6</v>
      </c>
      <c r="D106" s="4">
        <v>15.4</v>
      </c>
      <c r="E106" s="16"/>
      <c r="F106" s="9">
        <f>PI()/4*datos[[#This Row],[DAP_cm]]^2</f>
        <v>124.68981242097888</v>
      </c>
      <c r="G106" s="8">
        <f>EXP(Ecuaciones!$B$2+Ecuaciones!$B$3*LN(datos[[#This Row],[DAP_cm]])+Ecuaciones!$B$4*LN(datos[[#This Row],[altura_m]])*Ecuaciones!$B$5)</f>
        <v>8.743791210421957E-2</v>
      </c>
    </row>
    <row r="107" spans="1:7" hidden="1" x14ac:dyDescent="0.3">
      <c r="A107" s="2" t="s">
        <v>29</v>
      </c>
      <c r="B107" s="2">
        <v>26</v>
      </c>
      <c r="C107" s="3">
        <v>11.8</v>
      </c>
      <c r="D107" s="4">
        <v>13.8</v>
      </c>
      <c r="E107" s="16"/>
      <c r="F107" s="9">
        <f>PI()/4*datos[[#This Row],[DAP_cm]]^2</f>
        <v>109.35884027146071</v>
      </c>
      <c r="G107" s="8">
        <f>EXP(Ecuaciones!$B$2+Ecuaciones!$B$3*LN(datos[[#This Row],[DAP_cm]])+Ecuaciones!$B$4*LN(datos[[#This Row],[altura_m]])*Ecuaciones!$B$5)</f>
        <v>6.8325590272604514E-2</v>
      </c>
    </row>
    <row r="108" spans="1:7" hidden="1" x14ac:dyDescent="0.3">
      <c r="A108" s="2" t="s">
        <v>29</v>
      </c>
      <c r="B108" s="2">
        <v>18</v>
      </c>
      <c r="C108" s="3">
        <v>6.3</v>
      </c>
      <c r="D108" s="4">
        <v>8</v>
      </c>
      <c r="E108" s="16"/>
      <c r="F108" s="9">
        <f>PI()/4*datos[[#This Row],[DAP_cm]]^2</f>
        <v>31.17245310524472</v>
      </c>
      <c r="G108" s="8">
        <f>EXP(Ecuaciones!$B$2+Ecuaciones!$B$3*LN(datos[[#This Row],[DAP_cm]])+Ecuaciones!$B$4*LN(datos[[#This Row],[altura_m]])*Ecuaciones!$B$5)</f>
        <v>1.1773875186293295E-2</v>
      </c>
    </row>
    <row r="109" spans="1:7" x14ac:dyDescent="0.3">
      <c r="A109" s="2" t="s">
        <v>30</v>
      </c>
      <c r="B109" s="2">
        <v>18</v>
      </c>
      <c r="C109" s="3">
        <v>31.5</v>
      </c>
      <c r="D109" s="4">
        <v>34.6</v>
      </c>
      <c r="E109" s="16">
        <v>1</v>
      </c>
      <c r="F109" s="9">
        <f>PI()/4*datos[[#This Row],[DAP_cm]]^2</f>
        <v>779.31132763111805</v>
      </c>
      <c r="G109" s="8">
        <f>EXP(Ecuaciones!$B$2+Ecuaciones!$B$3*LN(datos[[#This Row],[DAP_cm]])+Ecuaciones!$B$4*LN(datos[[#This Row],[altura_m]])*Ecuaciones!$B$5)</f>
        <v>1.1578917915500526</v>
      </c>
    </row>
    <row r="110" spans="1:7" x14ac:dyDescent="0.3">
      <c r="A110" s="2" t="s">
        <v>30</v>
      </c>
      <c r="B110" s="2">
        <v>17</v>
      </c>
      <c r="C110" s="3">
        <v>29.2</v>
      </c>
      <c r="D110" s="4">
        <v>27.2</v>
      </c>
      <c r="E110" s="16">
        <v>1</v>
      </c>
      <c r="F110" s="9">
        <f>PI()/4*datos[[#This Row],[DAP_cm]]^2</f>
        <v>669.66189003920033</v>
      </c>
      <c r="G110" s="8">
        <f>EXP(Ecuaciones!$B$2+Ecuaciones!$B$3*LN(datos[[#This Row],[DAP_cm]])+Ecuaciones!$B$4*LN(datos[[#This Row],[altura_m]])*Ecuaciones!$B$5)</f>
        <v>0.76017338113909472</v>
      </c>
    </row>
    <row r="111" spans="1:7" x14ac:dyDescent="0.3">
      <c r="A111" s="2" t="s">
        <v>30</v>
      </c>
      <c r="B111" s="2">
        <v>7</v>
      </c>
      <c r="C111" s="3">
        <v>27.7</v>
      </c>
      <c r="D111" s="4">
        <v>30.8</v>
      </c>
      <c r="E111" s="16">
        <v>1</v>
      </c>
      <c r="F111" s="9">
        <f>PI()/4*datos[[#This Row],[DAP_cm]]^2</f>
        <v>602.62815679322807</v>
      </c>
      <c r="G111" s="8">
        <f>EXP(Ecuaciones!$B$2+Ecuaciones!$B$3*LN(datos[[#This Row],[DAP_cm]])+Ecuaciones!$B$4*LN(datos[[#This Row],[altura_m]])*Ecuaciones!$B$5)</f>
        <v>0.80319850908602841</v>
      </c>
    </row>
    <row r="112" spans="1:7" x14ac:dyDescent="0.3">
      <c r="A112" s="2" t="s">
        <v>30</v>
      </c>
      <c r="B112" s="2">
        <v>5</v>
      </c>
      <c r="C112" s="3">
        <v>27</v>
      </c>
      <c r="D112" s="4">
        <v>29</v>
      </c>
      <c r="E112" s="16"/>
      <c r="F112" s="9">
        <f>PI()/4*datos[[#This Row],[DAP_cm]]^2</f>
        <v>572.55526111673976</v>
      </c>
      <c r="G112" s="8">
        <f>EXP(Ecuaciones!$B$2+Ecuaciones!$B$3*LN(datos[[#This Row],[DAP_cm]])+Ecuaciones!$B$4*LN(datos[[#This Row],[altura_m]])*Ecuaciones!$B$5)</f>
        <v>0.71451186389974564</v>
      </c>
    </row>
    <row r="113" spans="1:7" x14ac:dyDescent="0.3">
      <c r="A113" s="2" t="s">
        <v>30</v>
      </c>
      <c r="B113" s="2">
        <v>14</v>
      </c>
      <c r="C113" s="3">
        <v>25.5</v>
      </c>
      <c r="D113" s="4">
        <v>28.3</v>
      </c>
      <c r="E113" s="16"/>
      <c r="F113" s="9">
        <f>PI()/4*datos[[#This Row],[DAP_cm]]^2</f>
        <v>510.70515574919074</v>
      </c>
      <c r="G113" s="8">
        <f>EXP(Ecuaciones!$B$2+Ecuaciones!$B$3*LN(datos[[#This Row],[DAP_cm]])+Ecuaciones!$B$4*LN(datos[[#This Row],[altura_m]])*Ecuaciones!$B$5)</f>
        <v>0.62735808502676949</v>
      </c>
    </row>
    <row r="114" spans="1:7" x14ac:dyDescent="0.3">
      <c r="A114" s="2" t="s">
        <v>30</v>
      </c>
      <c r="B114" s="2">
        <v>9</v>
      </c>
      <c r="C114" s="3">
        <v>25</v>
      </c>
      <c r="D114" s="4">
        <v>27.7</v>
      </c>
      <c r="E114" s="16"/>
      <c r="F114" s="9">
        <f>PI()/4*datos[[#This Row],[DAP_cm]]^2</f>
        <v>490.87385212340519</v>
      </c>
      <c r="G114" s="8">
        <f>EXP(Ecuaciones!$B$2+Ecuaciones!$B$3*LN(datos[[#This Row],[DAP_cm]])+Ecuaciones!$B$4*LN(datos[[#This Row],[altura_m]])*Ecuaciones!$B$5)</f>
        <v>0.59051415499313786</v>
      </c>
    </row>
    <row r="115" spans="1:7" x14ac:dyDescent="0.3">
      <c r="A115" s="2" t="s">
        <v>30</v>
      </c>
      <c r="B115" s="2">
        <v>9</v>
      </c>
      <c r="C115" s="3">
        <v>24.8</v>
      </c>
      <c r="D115" s="4">
        <v>30.2</v>
      </c>
      <c r="E115" s="16"/>
      <c r="F115" s="9">
        <f>PI()/4*datos[[#This Row],[DAP_cm]]^2</f>
        <v>483.05128641596667</v>
      </c>
      <c r="G115" s="8">
        <f>EXP(Ecuaciones!$B$2+Ecuaciones!$B$3*LN(datos[[#This Row],[DAP_cm]])+Ecuaciones!$B$4*LN(datos[[#This Row],[altura_m]])*Ecuaciones!$B$5)</f>
        <v>0.64537429109618127</v>
      </c>
    </row>
    <row r="116" spans="1:7" x14ac:dyDescent="0.3">
      <c r="A116" s="2" t="s">
        <v>30</v>
      </c>
      <c r="B116" s="2">
        <v>12</v>
      </c>
      <c r="C116" s="3">
        <v>24.8</v>
      </c>
      <c r="D116" s="4">
        <v>27.5</v>
      </c>
      <c r="E116" s="16"/>
      <c r="F116" s="9">
        <f>PI()/4*datos[[#This Row],[DAP_cm]]^2</f>
        <v>483.05128641596667</v>
      </c>
      <c r="G116" s="8">
        <f>EXP(Ecuaciones!$B$2+Ecuaciones!$B$3*LN(datos[[#This Row],[DAP_cm]])+Ecuaciones!$B$4*LN(datos[[#This Row],[altura_m]])*Ecuaciones!$B$5)</f>
        <v>0.57718795698919001</v>
      </c>
    </row>
    <row r="117" spans="1:7" x14ac:dyDescent="0.3">
      <c r="A117" s="2" t="s">
        <v>30</v>
      </c>
      <c r="B117" s="2">
        <v>8</v>
      </c>
      <c r="C117" s="3">
        <v>24.7</v>
      </c>
      <c r="D117" s="4">
        <v>27.4</v>
      </c>
      <c r="E117" s="16"/>
      <c r="F117" s="9">
        <f>PI()/4*datos[[#This Row],[DAP_cm]]^2</f>
        <v>479.16356550714914</v>
      </c>
      <c r="G117" s="8">
        <f>EXP(Ecuaciones!$B$2+Ecuaciones!$B$3*LN(datos[[#This Row],[DAP_cm]])+Ecuaciones!$B$4*LN(datos[[#This Row],[altura_m]])*Ecuaciones!$B$5)</f>
        <v>0.57060008590535505</v>
      </c>
    </row>
    <row r="118" spans="1:7" x14ac:dyDescent="0.3">
      <c r="A118" s="2" t="s">
        <v>30</v>
      </c>
      <c r="B118" s="2">
        <v>7</v>
      </c>
      <c r="C118" s="3">
        <v>24.2</v>
      </c>
      <c r="D118" s="4">
        <v>26.9</v>
      </c>
      <c r="E118" s="16"/>
      <c r="F118" s="9">
        <f>PI()/4*datos[[#This Row],[DAP_cm]]^2</f>
        <v>459.96058041208158</v>
      </c>
      <c r="G118" s="8">
        <f>EXP(Ecuaciones!$B$2+Ecuaciones!$B$3*LN(datos[[#This Row],[DAP_cm]])+Ecuaciones!$B$4*LN(datos[[#This Row],[altura_m]])*Ecuaciones!$B$5)</f>
        <v>0.53840559099447893</v>
      </c>
    </row>
    <row r="119" spans="1:7" x14ac:dyDescent="0.3">
      <c r="A119" s="2" t="s">
        <v>30</v>
      </c>
      <c r="B119" s="2">
        <v>16</v>
      </c>
      <c r="C119" s="3">
        <v>23.4</v>
      </c>
      <c r="D119" s="4">
        <v>26</v>
      </c>
      <c r="E119" s="16"/>
      <c r="F119" s="9">
        <f>PI()/4*datos[[#This Row],[DAP_cm]]^2</f>
        <v>430.05261834990671</v>
      </c>
      <c r="G119" s="8">
        <f>EXP(Ecuaciones!$B$2+Ecuaciones!$B$3*LN(datos[[#This Row],[DAP_cm]])+Ecuaciones!$B$4*LN(datos[[#This Row],[altura_m]])*Ecuaciones!$B$5)</f>
        <v>0.48719661929421731</v>
      </c>
    </row>
    <row r="120" spans="1:7" x14ac:dyDescent="0.3">
      <c r="A120" s="2" t="s">
        <v>30</v>
      </c>
      <c r="B120" s="2">
        <v>2</v>
      </c>
      <c r="C120" s="3">
        <v>23.2</v>
      </c>
      <c r="D120" s="4">
        <v>25.8</v>
      </c>
      <c r="E120" s="16"/>
      <c r="F120" s="9">
        <f>PI()/4*datos[[#This Row],[DAP_cm]]^2</f>
        <v>422.73270746704259</v>
      </c>
      <c r="G120" s="8">
        <f>EXP(Ecuaciones!$B$2+Ecuaciones!$B$3*LN(datos[[#This Row],[DAP_cm]])+Ecuaciones!$B$4*LN(datos[[#This Row],[altura_m]])*Ecuaciones!$B$5)</f>
        <v>0.47546862136367524</v>
      </c>
    </row>
    <row r="121" spans="1:7" x14ac:dyDescent="0.3">
      <c r="A121" s="2" t="s">
        <v>30</v>
      </c>
      <c r="B121" s="2">
        <v>10</v>
      </c>
      <c r="C121" s="3">
        <v>23.1</v>
      </c>
      <c r="D121" s="4">
        <v>25.7</v>
      </c>
      <c r="E121" s="16"/>
      <c r="F121" s="9">
        <f>PI()/4*datos[[#This Row],[DAP_cm]]^2</f>
        <v>419.09631397051237</v>
      </c>
      <c r="G121" s="8">
        <f>EXP(Ecuaciones!$B$2+Ecuaciones!$B$3*LN(datos[[#This Row],[DAP_cm]])+Ecuaciones!$B$4*LN(datos[[#This Row],[altura_m]])*Ecuaciones!$B$5)</f>
        <v>0.46967528186338559</v>
      </c>
    </row>
    <row r="122" spans="1:7" x14ac:dyDescent="0.3">
      <c r="A122" s="2" t="s">
        <v>30</v>
      </c>
      <c r="B122" s="2">
        <v>14</v>
      </c>
      <c r="C122" s="3">
        <v>22.9</v>
      </c>
      <c r="D122" s="4">
        <v>25.5</v>
      </c>
      <c r="E122" s="16"/>
      <c r="F122" s="9">
        <f>PI()/4*datos[[#This Row],[DAP_cm]]^2</f>
        <v>411.87065086725585</v>
      </c>
      <c r="G122" s="8">
        <f>EXP(Ecuaciones!$B$2+Ecuaciones!$B$3*LN(datos[[#This Row],[DAP_cm]])+Ecuaciones!$B$4*LN(datos[[#This Row],[altura_m]])*Ecuaciones!$B$5)</f>
        <v>0.45822899204009093</v>
      </c>
    </row>
    <row r="123" spans="1:7" x14ac:dyDescent="0.3">
      <c r="A123" s="2" t="s">
        <v>30</v>
      </c>
      <c r="B123" s="2">
        <v>13</v>
      </c>
      <c r="C123" s="3">
        <v>22.1</v>
      </c>
      <c r="D123" s="4">
        <v>30.4</v>
      </c>
      <c r="E123" s="16"/>
      <c r="F123" s="9">
        <f>PI()/4*datos[[#This Row],[DAP_cm]]^2</f>
        <v>383.5963169849478</v>
      </c>
      <c r="G123" s="8">
        <f>EXP(Ecuaciones!$B$2+Ecuaciones!$B$3*LN(datos[[#This Row],[DAP_cm]])+Ecuaciones!$B$4*LN(datos[[#This Row],[altura_m]])*Ecuaciones!$B$5)</f>
        <v>0.53066082578468865</v>
      </c>
    </row>
    <row r="124" spans="1:7" x14ac:dyDescent="0.3">
      <c r="A124" s="2" t="s">
        <v>30</v>
      </c>
      <c r="B124" s="2">
        <v>3</v>
      </c>
      <c r="C124" s="3">
        <v>21.5</v>
      </c>
      <c r="D124" s="4">
        <v>31.4</v>
      </c>
      <c r="E124" s="16"/>
      <c r="F124" s="9">
        <f>PI()/4*datos[[#This Row],[DAP_cm]]^2</f>
        <v>363.05030103047045</v>
      </c>
      <c r="G124" s="8">
        <f>EXP(Ecuaciones!$B$2+Ecuaciones!$B$3*LN(datos[[#This Row],[DAP_cm]])+Ecuaciones!$B$4*LN(datos[[#This Row],[altura_m]])*Ecuaciones!$B$5)</f>
        <v>0.52536764751279663</v>
      </c>
    </row>
    <row r="125" spans="1:7" x14ac:dyDescent="0.3">
      <c r="A125" s="2" t="s">
        <v>30</v>
      </c>
      <c r="B125" s="2">
        <v>2</v>
      </c>
      <c r="C125" s="3">
        <v>20.9</v>
      </c>
      <c r="D125" s="4">
        <v>23.4</v>
      </c>
      <c r="E125" s="16"/>
      <c r="F125" s="9">
        <f>PI()/4*datos[[#This Row],[DAP_cm]]^2</f>
        <v>343.06977175363932</v>
      </c>
      <c r="G125" s="8">
        <f>EXP(Ecuaciones!$B$2+Ecuaciones!$B$3*LN(datos[[#This Row],[DAP_cm]])+Ecuaciones!$B$4*LN(datos[[#This Row],[altura_m]])*Ecuaciones!$B$5)</f>
        <v>0.35195333292410014</v>
      </c>
    </row>
    <row r="126" spans="1:7" x14ac:dyDescent="0.3">
      <c r="A126" s="2" t="s">
        <v>30</v>
      </c>
      <c r="B126" s="2">
        <v>1</v>
      </c>
      <c r="C126" s="3">
        <v>19.5</v>
      </c>
      <c r="D126" s="4">
        <v>25.6</v>
      </c>
      <c r="E126" s="16"/>
      <c r="F126" s="9">
        <f>PI()/4*datos[[#This Row],[DAP_cm]]^2</f>
        <v>298.64765163187968</v>
      </c>
      <c r="G126" s="8">
        <f>EXP(Ecuaciones!$B$2+Ecuaciones!$B$3*LN(datos[[#This Row],[DAP_cm]])+Ecuaciones!$B$4*LN(datos[[#This Row],[altura_m]])*Ecuaciones!$B$5)</f>
        <v>0.34660142640511604</v>
      </c>
    </row>
    <row r="127" spans="1:7" x14ac:dyDescent="0.3">
      <c r="A127" s="2" t="s">
        <v>30</v>
      </c>
      <c r="B127" s="2">
        <v>15</v>
      </c>
      <c r="C127" s="3">
        <v>18.3</v>
      </c>
      <c r="D127" s="4">
        <v>22.4</v>
      </c>
      <c r="E127" s="16"/>
      <c r="F127" s="9">
        <f>PI()/4*datos[[#This Row],[DAP_cm]]^2</f>
        <v>263.02199094017146</v>
      </c>
      <c r="G127" s="8">
        <f>EXP(Ecuaciones!$B$2+Ecuaciones!$B$3*LN(datos[[#This Row],[DAP_cm]])+Ecuaciones!$B$4*LN(datos[[#This Row],[altura_m]])*Ecuaciones!$B$5)</f>
        <v>0.26422387622871013</v>
      </c>
    </row>
    <row r="128" spans="1:7" x14ac:dyDescent="0.3">
      <c r="A128" s="2" t="s">
        <v>30</v>
      </c>
      <c r="B128" s="2">
        <v>4</v>
      </c>
      <c r="C128" s="3">
        <v>17.899999999999999</v>
      </c>
      <c r="D128" s="4">
        <v>20.2</v>
      </c>
      <c r="E128" s="16"/>
      <c r="F128" s="9">
        <f>PI()/4*datos[[#This Row],[DAP_cm]]^2</f>
        <v>251.64942553417637</v>
      </c>
      <c r="G128" s="8">
        <f>EXP(Ecuaciones!$B$2+Ecuaciones!$B$3*LN(datos[[#This Row],[DAP_cm]])+Ecuaciones!$B$4*LN(datos[[#This Row],[altura_m]])*Ecuaciones!$B$5)</f>
        <v>0.22464245528656102</v>
      </c>
    </row>
    <row r="129" spans="1:7" x14ac:dyDescent="0.3">
      <c r="A129" s="2" t="s">
        <v>30</v>
      </c>
      <c r="B129" s="2">
        <v>19</v>
      </c>
      <c r="C129" s="3">
        <v>14.1</v>
      </c>
      <c r="D129" s="4">
        <v>16.8</v>
      </c>
      <c r="E129" s="16"/>
      <c r="F129" s="9">
        <f>PI()/4*datos[[#This Row],[DAP_cm]]^2</f>
        <v>156.14500886504669</v>
      </c>
      <c r="G129" s="8">
        <f>EXP(Ecuaciones!$B$2+Ecuaciones!$B$3*LN(datos[[#This Row],[DAP_cm]])+Ecuaciones!$B$4*LN(datos[[#This Row],[altura_m]])*Ecuaciones!$B$5)</f>
        <v>0.11831166797649013</v>
      </c>
    </row>
    <row r="130" spans="1:7" x14ac:dyDescent="0.3">
      <c r="A130" s="2" t="s">
        <v>30</v>
      </c>
      <c r="B130" s="2">
        <v>6</v>
      </c>
      <c r="C130" s="3">
        <v>14</v>
      </c>
      <c r="D130" s="4">
        <v>16.100000000000001</v>
      </c>
      <c r="E130" s="16"/>
      <c r="F130" s="9">
        <f>PI()/4*datos[[#This Row],[DAP_cm]]^2</f>
        <v>153.93804002589985</v>
      </c>
      <c r="G130" s="8">
        <f>EXP(Ecuaciones!$B$2+Ecuaciones!$B$3*LN(datos[[#This Row],[DAP_cm]])+Ecuaciones!$B$4*LN(datos[[#This Row],[altura_m]])*Ecuaciones!$B$5)</f>
        <v>0.11105322929996728</v>
      </c>
    </row>
    <row r="131" spans="1:7" x14ac:dyDescent="0.3">
      <c r="A131" s="2" t="s">
        <v>30</v>
      </c>
      <c r="B131" s="2">
        <v>11</v>
      </c>
      <c r="C131" s="3">
        <v>12.6</v>
      </c>
      <c r="D131" s="4">
        <v>21.2</v>
      </c>
      <c r="E131" s="16"/>
      <c r="F131" s="9">
        <f>PI()/4*datos[[#This Row],[DAP_cm]]^2</f>
        <v>124.68981242097888</v>
      </c>
      <c r="G131" s="8">
        <f>EXP(Ecuaciones!$B$2+Ecuaciones!$B$3*LN(datos[[#This Row],[DAP_cm]])+Ecuaciones!$B$4*LN(datos[[#This Row],[altura_m]])*Ecuaciones!$B$5)</f>
        <v>0.1279982188829806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EBC1-916A-492F-A8DC-55C0C4FDE984}">
  <sheetPr>
    <tabColor theme="5"/>
  </sheetPr>
  <dimension ref="A1:Q5"/>
  <sheetViews>
    <sheetView topLeftCell="C1" zoomScale="115" zoomScaleNormal="115" workbookViewId="0">
      <selection activeCell="L8" sqref="L8"/>
    </sheetView>
  </sheetViews>
  <sheetFormatPr baseColWidth="10" defaultRowHeight="14.4" x14ac:dyDescent="0.3"/>
  <cols>
    <col min="2" max="2" width="16.33203125" customWidth="1"/>
    <col min="11" max="11" width="11.5546875" hidden="1" customWidth="1"/>
    <col min="14" max="14" width="14.5546875" customWidth="1"/>
    <col min="15" max="17" width="11.5546875" customWidth="1"/>
  </cols>
  <sheetData>
    <row r="1" spans="1:17" ht="28.2" customHeight="1" x14ac:dyDescent="0.3">
      <c r="A1" s="24" t="s">
        <v>6</v>
      </c>
      <c r="B1" s="25" t="s">
        <v>23</v>
      </c>
      <c r="C1" s="25" t="s">
        <v>24</v>
      </c>
      <c r="D1" s="26" t="s">
        <v>25</v>
      </c>
      <c r="E1" s="26" t="s">
        <v>26</v>
      </c>
      <c r="F1" s="27" t="s">
        <v>27</v>
      </c>
      <c r="G1" s="27" t="s">
        <v>55</v>
      </c>
      <c r="H1" s="27" t="s">
        <v>31</v>
      </c>
      <c r="I1" s="28" t="s">
        <v>34</v>
      </c>
      <c r="J1" s="51" t="s">
        <v>56</v>
      </c>
      <c r="K1" s="51" t="s">
        <v>57</v>
      </c>
      <c r="L1" s="28" t="s">
        <v>35</v>
      </c>
      <c r="M1" s="29" t="s">
        <v>36</v>
      </c>
      <c r="N1" s="30" t="s">
        <v>40</v>
      </c>
      <c r="O1" s="30" t="s">
        <v>41</v>
      </c>
      <c r="P1" s="30" t="s">
        <v>53</v>
      </c>
      <c r="Q1" s="30" t="s">
        <v>54</v>
      </c>
    </row>
    <row r="2" spans="1:17" ht="24" customHeight="1" x14ac:dyDescent="0.3">
      <c r="A2" s="2" t="s">
        <v>7</v>
      </c>
      <c r="B2" s="2" t="s">
        <v>22</v>
      </c>
      <c r="C2" s="2">
        <v>2005</v>
      </c>
      <c r="D2" s="2">
        <v>2008</v>
      </c>
      <c r="E2" s="2">
        <f>D2-C2</f>
        <v>3</v>
      </c>
      <c r="F2" s="2" cm="1">
        <f t="array" ref="F2">SUMPRODUCT((estructura[[#This Row],[parcela]]=datos[parcela])*1)</f>
        <v>47</v>
      </c>
      <c r="G2" s="20">
        <f>estructura[[#This Row],[fustesObs]]/tamañoParcela!$C$13*10000</f>
        <v>1504</v>
      </c>
      <c r="H2" s="17" cm="1">
        <f t="array" ref="H2">SUMPRODUCT((estructura[[#This Row],[parcela]]=datos[parcela])*datos[secciónAreaBasal_cm2])/tamañoParcela!$C$13</f>
        <v>11.15378489359906</v>
      </c>
      <c r="I2" s="3" cm="1">
        <f t="array" ref="I2">SUMPRODUCT((estructura[[#This Row],[parcela]]=datos[parcela])*datos[DAP_cm])/estructura[[#This Row],[fustesObs]]</f>
        <v>9.3808510638297857</v>
      </c>
      <c r="J2" s="17" cm="1">
        <f t="array" ref="J2">SQRT(SUMPRODUCT((estructura[[#This Row],[parcela]]=datos[parcela])*datos[DAP_cm]^2)/estructura[[#This Row],[fustesObs]])</f>
        <v>9.7172253285136065</v>
      </c>
      <c r="K2" s="17" cm="1">
        <f t="array" ref="K2">SQRT(SUMPRODUCT((estructura[[#This Row],[parcela]]=datos[parcela])*datos[secciónAreaBasal_cm2])/estructura[[#This Row],[fustesObs]]*4/PI())</f>
        <v>9.7172253285136083</v>
      </c>
      <c r="L2" s="18" cm="1">
        <f t="array" ref="L2">SUMPRODUCT((estructura[[#This Row],[parcela]]=datos[parcela])*datos[altura_m])/estructura[[#This Row],[fustesObs]]</f>
        <v>10.700000000000001</v>
      </c>
      <c r="M2" s="9" cm="1">
        <f t="array" ref="M2">SUMPRODUCT((estructura[[#This Row],[parcela]]=datos[parcela])*datos[volumenTotal_m3])/tamañoParcela!$C$13*10000</f>
        <v>59.215348662959812</v>
      </c>
      <c r="N2" s="9">
        <f>estructura[[#This Row],[volTotal_m3/ha]]/estructura[[#This Row],[edad]]</f>
        <v>19.738449554319939</v>
      </c>
      <c r="O2" s="18" cm="1">
        <f t="array" ref="O2">SUMPRODUCT((estructura[[#This Row],[parcela]]=datos[parcela])*(datos[AMD_si]=1)*datos[altura_m])/tamañoParcela!$E$20</f>
        <v>15.666666666666666</v>
      </c>
      <c r="P2" s="9">
        <f>EXP(Ecuaciones!$B$12+(LN(estructura[[#This Row],[AMD_m]])-Ecuaciones!$B$12)*(estructura[[#This Row],[edad]]/Ecuaciones!$B$14)^Ecuaciones!$B$13)</f>
        <v>41.114224306884232</v>
      </c>
      <c r="Q2" s="15" t="s">
        <v>49</v>
      </c>
    </row>
    <row r="3" spans="1:17" ht="24" customHeight="1" x14ac:dyDescent="0.3">
      <c r="A3" s="2" t="s">
        <v>28</v>
      </c>
      <c r="B3" s="2" t="s">
        <v>32</v>
      </c>
      <c r="C3" s="2">
        <v>2008</v>
      </c>
      <c r="D3" s="2">
        <v>2013</v>
      </c>
      <c r="E3" s="2">
        <f>D3-C3</f>
        <v>5</v>
      </c>
      <c r="F3" s="2" cm="1">
        <f t="array" ref="F3">SUMPRODUCT((estructura[[#This Row],[parcela]]=datos[parcela])*1)</f>
        <v>28</v>
      </c>
      <c r="G3" s="20">
        <f>estructura[[#This Row],[fustesObs]]/tamañoParcela!$C$13*10000</f>
        <v>896</v>
      </c>
      <c r="H3" s="17" cm="1">
        <f t="array" ref="H3">SUMPRODUCT((estructura[[#This Row],[parcela]]=datos[parcela])*datos[secciónAreaBasal_cm2])/tamañoParcela!$C$13</f>
        <v>13.099637117750117</v>
      </c>
      <c r="I3" s="3" cm="1">
        <f t="array" ref="I3">SUMPRODUCT((estructura[[#This Row],[parcela]]=datos[parcela])*datos[DAP_cm])/estructura[[#This Row],[fustesObs]]</f>
        <v>13.371428571428575</v>
      </c>
      <c r="J3" s="17" cm="1">
        <f t="array" ref="J3">SQRT(SUMPRODUCT((estructura[[#This Row],[parcela]]=datos[parcela])*datos[DAP_cm]^2)/estructura[[#This Row],[fustesObs]])</f>
        <v>13.6436536790658</v>
      </c>
      <c r="K3" s="3" cm="1">
        <f t="array" ref="K3">SQRT(SUMPRODUCT((estructura[[#This Row],[parcela]]=datos[parcela])*datos[secciónAreaBasal_cm2])/estructura[[#This Row],[fustesObs]]*4/PI())</f>
        <v>13.643653679065798</v>
      </c>
      <c r="L3" s="18" cm="1">
        <f t="array" ref="L3">SUMPRODUCT((estructura[[#This Row],[parcela]]=datos[parcela])*datos[altura_m])/estructura[[#This Row],[fustesObs]]</f>
        <v>14.3</v>
      </c>
      <c r="M3" s="9" cm="1">
        <f t="array" ref="M3">SUMPRODUCT((estructura[[#This Row],[parcela]]=datos[parcela])*datos[volumenTotal_m3])/tamañoParcela!$C$13*10000</f>
        <v>87.769408365761862</v>
      </c>
      <c r="N3" s="9">
        <f>estructura[[#This Row],[volTotal_m3/ha]]/estructura[[#This Row],[edad]]</f>
        <v>17.553881673152372</v>
      </c>
      <c r="O3" s="18" cm="1">
        <f t="array" ref="O3">SUMPRODUCT((estructura[[#This Row],[parcela]]=datos[parcela])*(datos[AMD_si]=1)*datos[altura_m])/tamañoParcela!$E$20</f>
        <v>17.599999999999998</v>
      </c>
      <c r="P3" s="9">
        <f>EXP(Ecuaciones!$B$12+(LN(estructura[[#This Row],[AMD_m]])-Ecuaciones!$B$12)*(estructura[[#This Row],[edad]]/Ecuaciones!$B$14)^Ecuaciones!$B$13)</f>
        <v>34.764614376148387</v>
      </c>
      <c r="Q3" s="15" t="s">
        <v>51</v>
      </c>
    </row>
    <row r="4" spans="1:17" ht="24" customHeight="1" x14ac:dyDescent="0.3">
      <c r="A4" s="2" t="s">
        <v>29</v>
      </c>
      <c r="B4" s="2" t="s">
        <v>33</v>
      </c>
      <c r="C4" s="2">
        <v>2004</v>
      </c>
      <c r="D4" s="2">
        <v>2015</v>
      </c>
      <c r="E4" s="2">
        <f>D4-C4</f>
        <v>11</v>
      </c>
      <c r="F4" s="2" cm="1">
        <f t="array" ref="F4">SUMPRODUCT((estructura[[#This Row],[parcela]]=datos[parcela])*1)</f>
        <v>32</v>
      </c>
      <c r="G4" s="20">
        <f>estructura[[#This Row],[fustesObs]]/tamañoParcela!$C$13*10000</f>
        <v>1024</v>
      </c>
      <c r="H4" s="17" cm="1">
        <f t="array" ref="H4">SUMPRODUCT((estructura[[#This Row],[parcela]]=datos[parcela])*datos[secciónAreaBasal_cm2])/tamañoParcela!$C$13</f>
        <v>27.41155200866746</v>
      </c>
      <c r="I4" s="3" cm="1">
        <f t="array" ref="I4">SUMPRODUCT((estructura[[#This Row],[parcela]]=datos[parcela])*datos[DAP_cm])/estructura[[#This Row],[fustesObs]]</f>
        <v>18.115625000000001</v>
      </c>
      <c r="J4" s="17" cm="1">
        <f t="array" ref="J4">SQRT(SUMPRODUCT((estructura[[#This Row],[parcela]]=datos[parcela])*datos[DAP_cm]^2)/estructura[[#This Row],[fustesObs]])</f>
        <v>18.461708683109482</v>
      </c>
      <c r="K4" s="3" cm="1">
        <f t="array" ref="K4">SQRT(SUMPRODUCT((estructura[[#This Row],[parcela]]=datos[parcela])*datos[secciónAreaBasal_cm2])/estructura[[#This Row],[fustesObs]]*4/PI())</f>
        <v>18.461708683109478</v>
      </c>
      <c r="L4" s="18" cm="1">
        <f t="array" ref="L4">SUMPRODUCT((estructura[[#This Row],[parcela]]=datos[parcela])*datos[altura_m])/estructura[[#This Row],[fustesObs]]</f>
        <v>20.353124999999999</v>
      </c>
      <c r="M4" s="9" cm="1">
        <f t="array" ref="M4">SUMPRODUCT((estructura[[#This Row],[parcela]]=datos[parcela])*datos[volumenTotal_m3])/tamañoParcela!$C$13*10000</f>
        <v>257.60507185254386</v>
      </c>
      <c r="N4" s="9">
        <f>estructura[[#This Row],[volTotal_m3/ha]]/estructura[[#This Row],[edad]]</f>
        <v>23.418642895685807</v>
      </c>
      <c r="O4" s="18" cm="1">
        <f t="array" ref="O4">SUMPRODUCT((estructura[[#This Row],[parcela]]=datos[parcela])*(datos[AMD_si]=1)*datos[altura_m])/tamañoParcela!$E$20</f>
        <v>24.099999999999998</v>
      </c>
      <c r="P4" s="9">
        <f>EXP(Ecuaciones!$B$12+(LN(estructura[[#This Row],[AMD_m]])-Ecuaciones!$B$12)*(estructura[[#This Row],[edad]]/Ecuaciones!$B$14)^Ecuaciones!$B$13)</f>
        <v>29.047817607517054</v>
      </c>
      <c r="Q4" s="15" t="s">
        <v>52</v>
      </c>
    </row>
    <row r="5" spans="1:17" ht="24" customHeight="1" x14ac:dyDescent="0.3">
      <c r="A5" s="2" t="s">
        <v>30</v>
      </c>
      <c r="B5" s="2" t="s">
        <v>32</v>
      </c>
      <c r="C5" s="2">
        <v>2001</v>
      </c>
      <c r="D5" s="2">
        <v>2013</v>
      </c>
      <c r="E5" s="2">
        <f>D5-C5</f>
        <v>12</v>
      </c>
      <c r="F5" s="2" cm="1">
        <f t="array" ref="F5">SUMPRODUCT((estructura[[#This Row],[parcela]]=datos[parcela])*1)</f>
        <v>23</v>
      </c>
      <c r="G5" s="20">
        <f>estructura[[#This Row],[fustesObs]]/tamañoParcela!$C$13*10000</f>
        <v>736</v>
      </c>
      <c r="H5" s="17" cm="1">
        <f t="array" ref="H5">SUMPRODUCT((estructura[[#This Row],[parcela]]=datos[parcela])*datos[secciónAreaBasal_cm2])/tamañoParcela!$C$13</f>
        <v>30.568073510547116</v>
      </c>
      <c r="I5" s="3" cm="1">
        <f t="array" ref="I5">SUMPRODUCT((estructura[[#This Row],[parcela]]=datos[parcela])*datos[DAP_cm])/estructura[[#This Row],[fustesObs]]</f>
        <v>22.517391304347825</v>
      </c>
      <c r="J5" s="17" cm="1">
        <f t="array" ref="J5">SQRT(SUMPRODUCT((estructura[[#This Row],[parcela]]=datos[parcela])*datos[DAP_cm]^2)/estructura[[#This Row],[fustesObs]])</f>
        <v>22.995888101250131</v>
      </c>
      <c r="K5" s="3" cm="1">
        <f t="array" ref="K5">SQRT(SUMPRODUCT((estructura[[#This Row],[parcela]]=datos[parcela])*datos[secciónAreaBasal_cm2])/estructura[[#This Row],[fustesObs]]*4/PI())</f>
        <v>22.995888101250131</v>
      </c>
      <c r="L5" s="18" cm="1">
        <f t="array" ref="L5">SUMPRODUCT((estructura[[#This Row],[parcela]]=datos[parcela])*datos[altura_m])/estructura[[#This Row],[fustesObs]]</f>
        <v>26.091304347826089</v>
      </c>
      <c r="M5" s="9" cm="1">
        <f t="array" ref="M5">SUMPRODUCT((estructura[[#This Row],[parcela]]=datos[parcela])*datos[volumenTotal_m3])/tamañoParcela!$C$13*10000</f>
        <v>367.2511329773701</v>
      </c>
      <c r="N5" s="9">
        <f>estructura[[#This Row],[volTotal_m3/ha]]/estructura[[#This Row],[edad]]</f>
        <v>30.604261081447508</v>
      </c>
      <c r="O5" s="18" cm="1">
        <f t="array" ref="O5">SUMPRODUCT((estructura[[#This Row],[parcela]]=datos[parcela])*(datos[AMD_si]=1)*datos[altura_m])/tamañoParcela!$E$20</f>
        <v>30.866666666666664</v>
      </c>
      <c r="P5" s="9">
        <f>EXP(Ecuaciones!$B$12+(LN(estructura[[#This Row],[AMD_m]])-Ecuaciones!$B$12)*(estructura[[#This Row],[edad]]/Ecuaciones!$B$14)^Ecuaciones!$B$13)</f>
        <v>34.662407715001997</v>
      </c>
      <c r="Q5" s="15" t="s">
        <v>51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29D8-E523-434C-9974-99C6BC6DDD38}">
  <sheetPr>
    <tabColor rgb="FFFF0000"/>
  </sheetPr>
  <dimension ref="A1:E22"/>
  <sheetViews>
    <sheetView topLeftCell="A16" zoomScaleNormal="100" workbookViewId="0">
      <selection activeCell="C20" sqref="B20:C20"/>
    </sheetView>
  </sheetViews>
  <sheetFormatPr baseColWidth="10" defaultRowHeight="14.4" x14ac:dyDescent="0.3"/>
  <sheetData>
    <row r="1" spans="1:5" ht="15" thickBot="1" x14ac:dyDescent="0.35">
      <c r="A1" s="10" t="s">
        <v>21</v>
      </c>
      <c r="B1" s="11"/>
      <c r="C1" s="12"/>
      <c r="D1" s="12"/>
      <c r="E1" s="12"/>
    </row>
    <row r="2" spans="1:5" x14ac:dyDescent="0.3">
      <c r="A2" s="7" t="s">
        <v>14</v>
      </c>
      <c r="B2" s="7">
        <v>-10.171799999999999</v>
      </c>
    </row>
    <row r="3" spans="1:5" x14ac:dyDescent="0.3">
      <c r="A3" s="7" t="s">
        <v>15</v>
      </c>
      <c r="B3" s="7">
        <v>1.7661500000000001</v>
      </c>
    </row>
    <row r="4" spans="1:5" x14ac:dyDescent="0.3">
      <c r="A4" s="7" t="s">
        <v>16</v>
      </c>
      <c r="B4" s="7">
        <v>1.1874100000000001</v>
      </c>
    </row>
    <row r="5" spans="1:5" x14ac:dyDescent="0.3">
      <c r="A5" s="7" t="s">
        <v>17</v>
      </c>
      <c r="B5" s="7">
        <v>1.004087</v>
      </c>
    </row>
    <row r="6" spans="1:5" x14ac:dyDescent="0.3">
      <c r="A6" s="7" t="s">
        <v>18</v>
      </c>
      <c r="B6" s="7">
        <v>99.578999999999994</v>
      </c>
    </row>
    <row r="7" spans="1:5" ht="18" x14ac:dyDescent="0.3">
      <c r="A7" s="14" t="s">
        <v>19</v>
      </c>
      <c r="B7" s="14" t="s">
        <v>20</v>
      </c>
    </row>
    <row r="8" spans="1:5" x14ac:dyDescent="0.3">
      <c r="A8" s="13" t="s">
        <v>58</v>
      </c>
      <c r="B8" s="7"/>
    </row>
    <row r="11" spans="1:5" ht="15" thickBot="1" x14ac:dyDescent="0.35">
      <c r="A11" s="10" t="s">
        <v>43</v>
      </c>
      <c r="B11" s="12"/>
    </row>
    <row r="12" spans="1:5" x14ac:dyDescent="0.3">
      <c r="A12" s="7" t="s">
        <v>14</v>
      </c>
      <c r="B12" s="7">
        <v>4.8212000000000002</v>
      </c>
    </row>
    <row r="13" spans="1:5" x14ac:dyDescent="0.3">
      <c r="A13" s="7" t="s">
        <v>15</v>
      </c>
      <c r="B13" s="7">
        <v>0.39</v>
      </c>
    </row>
    <row r="14" spans="1:5" x14ac:dyDescent="0.3">
      <c r="A14" s="19" t="s">
        <v>44</v>
      </c>
      <c r="B14" s="19">
        <v>15</v>
      </c>
    </row>
    <row r="15" spans="1:5" ht="18" x14ac:dyDescent="0.3">
      <c r="A15" s="14" t="s">
        <v>19</v>
      </c>
      <c r="B15" s="14" t="s">
        <v>45</v>
      </c>
    </row>
    <row r="16" spans="1:5" x14ac:dyDescent="0.3">
      <c r="A16" s="7" t="s">
        <v>59</v>
      </c>
      <c r="B16" s="7"/>
    </row>
    <row r="18" spans="1:3" x14ac:dyDescent="0.3">
      <c r="A18" s="1" t="s">
        <v>46</v>
      </c>
      <c r="B18" s="1" t="s">
        <v>47</v>
      </c>
      <c r="C18" s="1" t="s">
        <v>48</v>
      </c>
    </row>
    <row r="19" spans="1:3" x14ac:dyDescent="0.3">
      <c r="A19" s="2" t="s">
        <v>49</v>
      </c>
      <c r="B19" s="2">
        <v>40</v>
      </c>
      <c r="C19" s="2">
        <v>44</v>
      </c>
    </row>
    <row r="20" spans="1:3" x14ac:dyDescent="0.3">
      <c r="A20" s="2" t="s">
        <v>50</v>
      </c>
      <c r="B20" s="2">
        <v>36</v>
      </c>
      <c r="C20" s="2">
        <v>40</v>
      </c>
    </row>
    <row r="21" spans="1:3" x14ac:dyDescent="0.3">
      <c r="A21" s="2" t="s">
        <v>51</v>
      </c>
      <c r="B21" s="2">
        <v>32</v>
      </c>
      <c r="C21" s="2">
        <v>36</v>
      </c>
    </row>
    <row r="22" spans="1:3" x14ac:dyDescent="0.3">
      <c r="A22" s="2" t="s">
        <v>52</v>
      </c>
      <c r="B22" s="2">
        <v>28</v>
      </c>
      <c r="C22" s="2">
        <v>32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E5F0-9DDB-473C-832E-9FC13EBC145D}">
  <dimension ref="A2:F21"/>
  <sheetViews>
    <sheetView showGridLines="0" tabSelected="1" zoomScale="55" zoomScaleNormal="55" workbookViewId="0">
      <selection activeCell="T26" sqref="T26"/>
    </sheetView>
  </sheetViews>
  <sheetFormatPr baseColWidth="10" defaultRowHeight="14.4" x14ac:dyDescent="0.3"/>
  <cols>
    <col min="1" max="1" width="16.6640625" customWidth="1"/>
  </cols>
  <sheetData>
    <row r="2" spans="1:6" x14ac:dyDescent="0.3">
      <c r="A2" s="31"/>
      <c r="B2" s="32"/>
      <c r="C2" s="32"/>
      <c r="D2" s="32"/>
      <c r="E2" s="32"/>
      <c r="F2" s="33"/>
    </row>
    <row r="3" spans="1:6" x14ac:dyDescent="0.3">
      <c r="A3" s="34"/>
      <c r="B3" s="42" t="s">
        <v>0</v>
      </c>
      <c r="C3" s="41"/>
      <c r="D3" s="41"/>
      <c r="E3" s="35"/>
      <c r="F3" s="37"/>
    </row>
    <row r="4" spans="1:6" x14ac:dyDescent="0.3">
      <c r="A4" s="34"/>
      <c r="B4" s="36" t="s">
        <v>1</v>
      </c>
      <c r="C4" s="41">
        <v>2.5</v>
      </c>
      <c r="D4" s="41" t="s">
        <v>5</v>
      </c>
      <c r="E4" s="35"/>
      <c r="F4" s="37"/>
    </row>
    <row r="5" spans="1:6" x14ac:dyDescent="0.3">
      <c r="A5" s="34"/>
      <c r="B5" s="36" t="s">
        <v>2</v>
      </c>
      <c r="C5" s="41">
        <v>2.5</v>
      </c>
      <c r="D5" s="41" t="s">
        <v>5</v>
      </c>
      <c r="E5" s="35"/>
      <c r="F5" s="37"/>
    </row>
    <row r="6" spans="1:6" x14ac:dyDescent="0.3">
      <c r="A6" s="34"/>
      <c r="B6" s="42" t="s">
        <v>4</v>
      </c>
      <c r="C6" s="49">
        <f>ROUND(100/C4*100/C5,0)</f>
        <v>1600</v>
      </c>
      <c r="D6" s="44" t="s">
        <v>3</v>
      </c>
      <c r="E6" s="35"/>
      <c r="F6" s="37"/>
    </row>
    <row r="7" spans="1:6" x14ac:dyDescent="0.3">
      <c r="A7" s="38"/>
      <c r="B7" s="45"/>
      <c r="C7" s="46"/>
      <c r="D7" s="47"/>
      <c r="E7" s="39"/>
      <c r="F7" s="40"/>
    </row>
    <row r="8" spans="1:6" x14ac:dyDescent="0.3">
      <c r="A8" s="35"/>
      <c r="B8" s="48"/>
      <c r="C8" s="49"/>
      <c r="D8" s="44"/>
      <c r="E8" s="35"/>
      <c r="F8" s="35"/>
    </row>
    <row r="9" spans="1:6" x14ac:dyDescent="0.3">
      <c r="A9" s="35"/>
      <c r="B9" s="48"/>
      <c r="C9" s="49"/>
      <c r="D9" s="44"/>
      <c r="E9" s="35"/>
      <c r="F9" s="35"/>
    </row>
    <row r="11" spans="1:6" x14ac:dyDescent="0.3">
      <c r="A11" s="31"/>
      <c r="B11" s="32"/>
      <c r="C11" s="32"/>
      <c r="D11" s="32"/>
      <c r="E11" s="32"/>
      <c r="F11" s="33"/>
    </row>
    <row r="12" spans="1:6" x14ac:dyDescent="0.3">
      <c r="A12" s="34"/>
      <c r="B12" s="50" t="s">
        <v>60</v>
      </c>
      <c r="C12" s="41" t="s">
        <v>61</v>
      </c>
      <c r="D12" s="41"/>
      <c r="E12" s="35"/>
      <c r="F12" s="37"/>
    </row>
    <row r="13" spans="1:6" x14ac:dyDescent="0.3">
      <c r="A13" s="34"/>
      <c r="B13" s="42" t="s">
        <v>8</v>
      </c>
      <c r="C13" s="43">
        <f>C4*10*C5*5</f>
        <v>312.5</v>
      </c>
      <c r="D13" s="44" t="s">
        <v>39</v>
      </c>
      <c r="E13" s="35"/>
      <c r="F13" s="37"/>
    </row>
    <row r="14" spans="1:6" x14ac:dyDescent="0.3">
      <c r="A14" s="38"/>
      <c r="B14" s="39"/>
      <c r="C14" s="39"/>
      <c r="D14" s="39"/>
      <c r="E14" s="39"/>
      <c r="F14" s="40"/>
    </row>
    <row r="18" spans="1:6" x14ac:dyDescent="0.3">
      <c r="A18" s="31"/>
      <c r="B18" s="32"/>
      <c r="C18" s="32"/>
      <c r="D18" s="32"/>
      <c r="E18" s="32"/>
      <c r="F18" s="33"/>
    </row>
    <row r="19" spans="1:6" x14ac:dyDescent="0.3">
      <c r="A19" s="34"/>
      <c r="B19" s="35"/>
      <c r="C19" s="35"/>
      <c r="D19" s="36" t="s">
        <v>37</v>
      </c>
      <c r="E19" s="35">
        <v>100</v>
      </c>
      <c r="F19" s="37" t="s">
        <v>3</v>
      </c>
    </row>
    <row r="20" spans="1:6" x14ac:dyDescent="0.3">
      <c r="A20" s="34"/>
      <c r="B20" s="35"/>
      <c r="C20" s="35"/>
      <c r="D20" s="42" t="s">
        <v>38</v>
      </c>
      <c r="E20" s="35">
        <f>INT(E19*C13/10000)</f>
        <v>3</v>
      </c>
      <c r="F20" s="37"/>
    </row>
    <row r="21" spans="1:6" x14ac:dyDescent="0.3">
      <c r="A21" s="38"/>
      <c r="B21" s="39"/>
      <c r="C21" s="39"/>
      <c r="D21" s="39"/>
      <c r="E21" s="39"/>
      <c r="F21" s="40"/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parcela</vt:lpstr>
      <vt:lpstr>estructura</vt:lpstr>
      <vt:lpstr>Ecuaciones</vt:lpstr>
      <vt:lpstr>tamañoParcela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Martín Sandoval López</dc:creator>
  <cp:lastModifiedBy>D. Martín Sandoval López</cp:lastModifiedBy>
  <dcterms:created xsi:type="dcterms:W3CDTF">2020-09-22T21:14:57Z</dcterms:created>
  <dcterms:modified xsi:type="dcterms:W3CDTF">2020-09-23T17:22:57Z</dcterms:modified>
</cp:coreProperties>
</file>