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00" yWindow="225" windowWidth="6855" windowHeight="4860"/>
  </bookViews>
  <sheets>
    <sheet name="Tabla de cálculo" sheetId="3" r:id="rId1"/>
    <sheet name="Formulas" sheetId="8" r:id="rId2"/>
    <sheet name="DMD" sheetId="7" r:id="rId3"/>
  </sheets>
  <definedNames>
    <definedName name="_1ABM_ABSM">#N/A</definedName>
    <definedName name="A">#N/A</definedName>
    <definedName name="ABMETA">#N/A</definedName>
    <definedName name="DMAX">#N/A</definedName>
    <definedName name="K">#N/A</definedName>
    <definedName name="Q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C22" i="3"/>
  <c r="M23"/>
  <c r="M21"/>
  <c r="M17"/>
  <c r="T16"/>
  <c r="Q16"/>
  <c r="K4"/>
  <c r="M15"/>
  <c r="D18" i="8"/>
  <c r="F44" i="3"/>
  <c r="F45"/>
  <c r="F43"/>
  <c r="F34"/>
  <c r="F35"/>
  <c r="F36"/>
  <c r="C11" i="8"/>
  <c r="C9"/>
  <c r="C2"/>
  <c r="F33" i="3"/>
  <c r="F32" l="1"/>
  <c r="C4" i="8"/>
  <c r="L3"/>
  <c r="I3"/>
  <c r="F3"/>
  <c r="B31" i="3"/>
  <c r="C36"/>
  <c r="B36" s="1"/>
  <c r="P14" i="7"/>
  <c r="B42" i="3"/>
  <c r="B45"/>
  <c r="L9" i="7"/>
  <c r="K9"/>
  <c r="J9"/>
  <c r="I9"/>
  <c r="S15"/>
  <c r="S14"/>
  <c r="R14"/>
  <c r="G23" i="3"/>
  <c r="G22"/>
  <c r="G43" s="1"/>
  <c r="P24" i="7"/>
  <c r="P15"/>
  <c r="G25"/>
  <c r="G24"/>
  <c r="G23"/>
  <c r="G22"/>
  <c r="G21"/>
  <c r="G20"/>
  <c r="G19"/>
  <c r="G18"/>
  <c r="G17"/>
  <c r="G16"/>
  <c r="G15"/>
  <c r="B6"/>
  <c r="B5"/>
  <c r="O14" l="1"/>
  <c r="R20"/>
  <c r="R19"/>
  <c r="G45" i="3"/>
  <c r="B22" i="7"/>
  <c r="F22" s="1"/>
  <c r="B8"/>
  <c r="B9" s="1"/>
  <c r="L11" s="1"/>
  <c r="H36" i="3"/>
  <c r="J14" i="7"/>
  <c r="B18"/>
  <c r="F18" s="1"/>
  <c r="H45" i="3"/>
  <c r="H43"/>
  <c r="I43" s="1"/>
  <c r="B43"/>
  <c r="I14" i="7"/>
  <c r="K14"/>
  <c r="L14"/>
  <c r="B19"/>
  <c r="E19" s="1"/>
  <c r="R16"/>
  <c r="R15"/>
  <c r="D18"/>
  <c r="J18" s="1"/>
  <c r="I45" i="3" l="1"/>
  <c r="J45" s="1"/>
  <c r="C22" i="7"/>
  <c r="I22" s="1"/>
  <c r="D22"/>
  <c r="J22" s="1"/>
  <c r="B17"/>
  <c r="C17" s="1"/>
  <c r="I17" s="1"/>
  <c r="E18"/>
  <c r="L18" s="1"/>
  <c r="B23"/>
  <c r="B20"/>
  <c r="D19"/>
  <c r="J19" s="1"/>
  <c r="E23"/>
  <c r="K23" s="1"/>
  <c r="E20"/>
  <c r="K20" s="1"/>
  <c r="B15"/>
  <c r="F19"/>
  <c r="E17"/>
  <c r="L17" s="1"/>
  <c r="C18"/>
  <c r="I18" s="1"/>
  <c r="E22"/>
  <c r="L22" s="1"/>
  <c r="B25"/>
  <c r="H25" s="1"/>
  <c r="B21"/>
  <c r="H22"/>
  <c r="H18"/>
  <c r="B16"/>
  <c r="B24"/>
  <c r="K43" i="3"/>
  <c r="K46" s="1"/>
  <c r="K19" i="7"/>
  <c r="L19"/>
  <c r="K18"/>
  <c r="L20"/>
  <c r="H15"/>
  <c r="H21"/>
  <c r="C21"/>
  <c r="I21" s="1"/>
  <c r="H19"/>
  <c r="C19"/>
  <c r="I19" s="1"/>
  <c r="H23"/>
  <c r="C23"/>
  <c r="I23" s="1"/>
  <c r="H17"/>
  <c r="S16"/>
  <c r="S17"/>
  <c r="K11"/>
  <c r="J11"/>
  <c r="F20" l="1"/>
  <c r="C20"/>
  <c r="I20" s="1"/>
  <c r="F23"/>
  <c r="D23"/>
  <c r="J23" s="1"/>
  <c r="D20"/>
  <c r="J20" s="1"/>
  <c r="C25"/>
  <c r="I25" s="1"/>
  <c r="D17"/>
  <c r="J17" s="1"/>
  <c r="F17"/>
  <c r="H20"/>
  <c r="K22"/>
  <c r="K17"/>
  <c r="C16"/>
  <c r="I16" s="1"/>
  <c r="D16"/>
  <c r="J16" s="1"/>
  <c r="H16"/>
  <c r="E16"/>
  <c r="F16"/>
  <c r="D25"/>
  <c r="J25" s="1"/>
  <c r="F25"/>
  <c r="E25"/>
  <c r="F15"/>
  <c r="D15"/>
  <c r="J15" s="1"/>
  <c r="C15"/>
  <c r="I15" s="1"/>
  <c r="E15"/>
  <c r="L23"/>
  <c r="D24"/>
  <c r="J24" s="1"/>
  <c r="E24"/>
  <c r="H24"/>
  <c r="C24"/>
  <c r="I24" s="1"/>
  <c r="F24"/>
  <c r="F21"/>
  <c r="E21"/>
  <c r="D21"/>
  <c r="J21" s="1"/>
  <c r="H11"/>
  <c r="I11" s="1"/>
  <c r="K24" l="1"/>
  <c r="L24"/>
  <c r="L21"/>
  <c r="K21"/>
  <c r="K15"/>
  <c r="L15"/>
  <c r="K25"/>
  <c r="L25"/>
  <c r="L16"/>
  <c r="K16"/>
  <c r="G44" i="3"/>
  <c r="H44"/>
  <c r="R17" i="7"/>
  <c r="R18"/>
  <c r="G36" i="3"/>
  <c r="I36" s="1"/>
  <c r="J36" s="1"/>
  <c r="B44"/>
  <c r="E23"/>
  <c r="E22"/>
  <c r="O15" i="7" l="1"/>
  <c r="H35" i="3"/>
  <c r="I44"/>
  <c r="I46" s="1"/>
  <c r="S19" i="7"/>
  <c r="S18"/>
  <c r="P17"/>
  <c r="J44" i="3" l="1"/>
  <c r="J46" s="1"/>
  <c r="B32"/>
  <c r="G32"/>
  <c r="H32"/>
  <c r="G33"/>
  <c r="B33"/>
  <c r="H33"/>
  <c r="B34"/>
  <c r="G34"/>
  <c r="H34"/>
  <c r="B35"/>
  <c r="G35"/>
  <c r="S20" i="7" s="1"/>
  <c r="O16"/>
  <c r="P16"/>
  <c r="I32" i="3" l="1"/>
  <c r="K32" s="1"/>
  <c r="I33"/>
  <c r="K33" s="1"/>
  <c r="I35"/>
  <c r="J35" s="1"/>
  <c r="J37" s="1"/>
  <c r="I34"/>
  <c r="K34" s="1"/>
  <c r="O23" i="7"/>
  <c r="O24"/>
  <c r="P19"/>
  <c r="P18"/>
  <c r="O17"/>
  <c r="O18"/>
  <c r="I37" i="3" l="1"/>
  <c r="K37"/>
  <c r="F46"/>
  <c r="P21" i="7"/>
  <c r="P20"/>
  <c r="O19"/>
  <c r="O20"/>
  <c r="O21" l="1"/>
  <c r="O22"/>
  <c r="P23" l="1"/>
  <c r="P22"/>
  <c r="F37" i="3" l="1"/>
</calcChain>
</file>

<file path=xl/comments1.xml><?xml version="1.0" encoding="utf-8"?>
<comments xmlns="http://schemas.openxmlformats.org/spreadsheetml/2006/main">
  <authors>
    <author>Marcelo</author>
    <author>jfg</author>
    <author>nn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Completar los datos de la estructura actual del rodal
(Datos en guia)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Colocar el diámetro que se fije como objetivo de manejo
DATO en guía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Pendiente de la curva
DATO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29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Ecuación para el cálculo:
Dq (cm)= Dqr * (N/IDR)^(1/b)</t>
        </r>
      </text>
    </comment>
    <comment ref="D30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40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41" authorId="0">
      <text>
        <r>
          <rPr>
            <b/>
            <sz val="8"/>
            <color indexed="81"/>
            <rFont val="Tahoma"/>
            <family val="2"/>
          </rPr>
          <t>Ecuación para el cálculo:
Dq (cm)= Dqr * (N/IDR)^1/b</t>
        </r>
      </text>
    </comment>
    <comment ref="D41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41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<sst xmlns="http://schemas.openxmlformats.org/spreadsheetml/2006/main" count="168" uniqueCount="78">
  <si>
    <t>Corta</t>
  </si>
  <si>
    <t>Dq turno (cm)</t>
  </si>
  <si>
    <t>Tratamiento</t>
  </si>
  <si>
    <t>Edad</t>
  </si>
  <si>
    <t>Dq</t>
  </si>
  <si>
    <t>Raleo</t>
  </si>
  <si>
    <t>Corta Final</t>
  </si>
  <si>
    <t>Antes</t>
  </si>
  <si>
    <t>Despues</t>
  </si>
  <si>
    <t>Frecuencia (arb / ha)</t>
  </si>
  <si>
    <t>Volúmenes (m3 / ha)</t>
  </si>
  <si>
    <t>Total</t>
  </si>
  <si>
    <t>IDRm1</t>
  </si>
  <si>
    <t>IDRm2</t>
  </si>
  <si>
    <t>IDRmax</t>
  </si>
  <si>
    <t>b</t>
  </si>
  <si>
    <t>Estr.actual</t>
  </si>
  <si>
    <t>Dq (cm)</t>
  </si>
  <si>
    <t>Frec (ind/ha)</t>
  </si>
  <si>
    <t>Estructura actual</t>
  </si>
  <si>
    <t>Objetivos</t>
  </si>
  <si>
    <t>Corta (m3/ha)</t>
  </si>
  <si>
    <t>Aserrable</t>
  </si>
  <si>
    <t>Postes</t>
  </si>
  <si>
    <t>Diferencia</t>
  </si>
  <si>
    <t>Dqr (cm)</t>
  </si>
  <si>
    <t>Raleo 1</t>
  </si>
  <si>
    <t>Raleo 2</t>
  </si>
  <si>
    <t>Raleo 3</t>
  </si>
  <si>
    <t>Raleo 4</t>
  </si>
  <si>
    <t>%IDRm1</t>
  </si>
  <si>
    <t>%IDRm2</t>
  </si>
  <si>
    <t xml:space="preserve">Y = </t>
  </si>
  <si>
    <t>IDRmáx =</t>
  </si>
  <si>
    <t xml:space="preserve">X = </t>
  </si>
  <si>
    <t xml:space="preserve">b = </t>
  </si>
  <si>
    <r>
      <t>a</t>
    </r>
    <r>
      <rPr>
        <vertAlign val="subscript"/>
        <sz val="10"/>
        <color indexed="8"/>
        <rFont val="Calibri"/>
        <family val="2"/>
      </rPr>
      <t>máx</t>
    </r>
    <r>
      <rPr>
        <sz val="10"/>
        <color indexed="8"/>
        <rFont val="Calibri"/>
        <family val="2"/>
      </rPr>
      <t xml:space="preserve"> =</t>
    </r>
  </si>
  <si>
    <r>
      <t>100%IDR</t>
    </r>
    <r>
      <rPr>
        <vertAlign val="subscript"/>
        <sz val="10"/>
        <color indexed="8"/>
        <rFont val="Calibri"/>
        <family val="2"/>
      </rPr>
      <t>máx</t>
    </r>
  </si>
  <si>
    <t>DCM</t>
  </si>
  <si>
    <t>ind/ha 100</t>
  </si>
  <si>
    <t>ln (DCM)</t>
  </si>
  <si>
    <t>ln (ind/ha)</t>
  </si>
  <si>
    <t>ind/ha</t>
  </si>
  <si>
    <t>Austrocedrus chilensis</t>
  </si>
  <si>
    <t>ind/ha =</t>
  </si>
  <si>
    <t>Dq =</t>
  </si>
  <si>
    <t>%IDR</t>
  </si>
  <si>
    <r>
      <t>IDR</t>
    </r>
    <r>
      <rPr>
        <sz val="10"/>
        <color indexed="8"/>
        <rFont val="Calibri"/>
        <family val="2"/>
      </rPr>
      <t>m1</t>
    </r>
  </si>
  <si>
    <r>
      <t>IDR</t>
    </r>
    <r>
      <rPr>
        <sz val="10"/>
        <color indexed="8"/>
        <rFont val="Calibri"/>
        <family val="2"/>
      </rPr>
      <t>m2</t>
    </r>
  </si>
  <si>
    <t>Puntos de Referencias</t>
  </si>
  <si>
    <t>DMD 1</t>
  </si>
  <si>
    <t>DMD 2</t>
  </si>
  <si>
    <t>DMD1</t>
  </si>
  <si>
    <t>DMD2</t>
  </si>
  <si>
    <t>ind/ha IDRm1 DMD1</t>
  </si>
  <si>
    <t>ind/ha IDRm2 DMD1</t>
  </si>
  <si>
    <t>ind/ha IDRm1 DMD2</t>
  </si>
  <si>
    <t>ind/ha IDRm2 DMD2</t>
  </si>
  <si>
    <t>IDR actual</t>
  </si>
  <si>
    <t>-</t>
  </si>
  <si>
    <r>
      <t>IDR= N (Dqr/Dq)</t>
    </r>
    <r>
      <rPr>
        <b/>
        <vertAlign val="superscript"/>
        <sz val="12"/>
        <color theme="1"/>
        <rFont val="Trebuchet MS"/>
        <family val="2"/>
      </rPr>
      <t>b</t>
    </r>
  </si>
  <si>
    <t>IDR</t>
  </si>
  <si>
    <t>N</t>
  </si>
  <si>
    <r>
      <t>N= IDR/(Dqr/Dq)</t>
    </r>
    <r>
      <rPr>
        <b/>
        <vertAlign val="superscript"/>
        <sz val="12"/>
        <color theme="1"/>
        <rFont val="Trebuchet MS"/>
        <family val="2"/>
      </rPr>
      <t>b</t>
    </r>
  </si>
  <si>
    <r>
      <t>Dq=Dqr*(N/IDR)</t>
    </r>
    <r>
      <rPr>
        <b/>
        <vertAlign val="superscript"/>
        <sz val="12"/>
        <color theme="1"/>
        <rFont val="Trebuchet MS"/>
        <family val="2"/>
      </rPr>
      <t>(1/b)</t>
    </r>
  </si>
  <si>
    <t>Dqr</t>
  </si>
  <si>
    <t xml:space="preserve"> %IDRmax (45)</t>
  </si>
  <si>
    <t xml:space="preserve"> %IDRmax (30)</t>
  </si>
  <si>
    <t>IDR max</t>
  </si>
  <si>
    <t xml:space="preserve"> %IDRmax (60)</t>
  </si>
  <si>
    <t>DAP medio (cm)</t>
  </si>
  <si>
    <t>AB (m2/ha)</t>
  </si>
  <si>
    <t>Dq = (RAIZ((AB)*(4/PI())/(N))*100)</t>
  </si>
  <si>
    <r>
      <t>IDR= N (Dqr/Dq)</t>
    </r>
    <r>
      <rPr>
        <b/>
        <vertAlign val="superscript"/>
        <sz val="11"/>
        <color theme="1"/>
        <rFont val="Trebuchet MS"/>
        <family val="2"/>
      </rPr>
      <t>b</t>
    </r>
  </si>
  <si>
    <r>
      <t>N= IDR/(Dqr/Dq)</t>
    </r>
    <r>
      <rPr>
        <b/>
        <vertAlign val="superscript"/>
        <sz val="11"/>
        <color theme="1"/>
        <rFont val="Trebuchet MS"/>
        <family val="2"/>
      </rPr>
      <t>b</t>
    </r>
  </si>
  <si>
    <r>
      <t>Dq=Dqr*(N/IDR)</t>
    </r>
    <r>
      <rPr>
        <b/>
        <vertAlign val="superscript"/>
        <sz val="11"/>
        <color theme="1"/>
        <rFont val="Trebuchet MS"/>
        <family val="2"/>
      </rPr>
      <t>(1/b)</t>
    </r>
  </si>
  <si>
    <t>IDR banda</t>
  </si>
  <si>
    <t xml:space="preserve"> -b</t>
  </si>
</sst>
</file>

<file path=xl/styles.xml><?xml version="1.0" encoding="utf-8"?>
<styleSheet xmlns="http://schemas.openxmlformats.org/spreadsheetml/2006/main">
  <numFmts count="4">
    <numFmt numFmtId="164" formatCode="#,##0\ &quot;Pts&quot;;\-#,##0\ &quot;Pts&quot;"/>
    <numFmt numFmtId="165" formatCode="#,##0.00\ &quot;Pts&quot;;\-#,##0.00\ &quot;Pts&quot;"/>
    <numFmt numFmtId="166" formatCode="0.0"/>
    <numFmt numFmtId="167" formatCode="0.000"/>
  </numFmts>
  <fonts count="29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0"/>
      <color rgb="FF444444"/>
      <name val="Trebuchet MS"/>
      <family val="2"/>
    </font>
    <font>
      <b/>
      <sz val="10"/>
      <color rgb="FF444444"/>
      <name val="Trebuchet MS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1" applyNumberFormat="0" applyFont="0" applyBorder="0" applyAlignment="0" applyProtection="0"/>
    <xf numFmtId="0" fontId="1" fillId="0" borderId="0"/>
  </cellStyleXfs>
  <cellXfs count="191">
    <xf numFmtId="0" fontId="0" fillId="0" borderId="0" xfId="0" applyAlignment="1"/>
    <xf numFmtId="0" fontId="0" fillId="0" borderId="0" xfId="0">
      <alignment vertical="top"/>
    </xf>
    <xf numFmtId="0" fontId="11" fillId="0" borderId="0" xfId="9" applyFont="1"/>
    <xf numFmtId="0" fontId="11" fillId="0" borderId="0" xfId="9" applyFont="1" applyAlignment="1">
      <alignment horizontal="center"/>
    </xf>
    <xf numFmtId="0" fontId="11" fillId="3" borderId="6" xfId="9" applyFont="1" applyFill="1" applyBorder="1" applyAlignment="1">
      <alignment horizontal="center"/>
    </xf>
    <xf numFmtId="0" fontId="11" fillId="4" borderId="6" xfId="9" applyFont="1" applyFill="1" applyBorder="1" applyAlignment="1">
      <alignment horizontal="center"/>
    </xf>
    <xf numFmtId="1" fontId="11" fillId="0" borderId="6" xfId="9" applyNumberFormat="1" applyFont="1" applyBorder="1" applyAlignment="1">
      <alignment horizontal="center"/>
    </xf>
    <xf numFmtId="1" fontId="11" fillId="5" borderId="6" xfId="9" applyNumberFormat="1" applyFont="1" applyFill="1" applyBorder="1" applyAlignment="1">
      <alignment horizontal="center"/>
    </xf>
    <xf numFmtId="1" fontId="11" fillId="5" borderId="5" xfId="9" applyNumberFormat="1" applyFont="1" applyFill="1" applyBorder="1" applyAlignment="1">
      <alignment horizontal="center"/>
    </xf>
    <xf numFmtId="0" fontId="11" fillId="5" borderId="0" xfId="9" applyFont="1" applyFill="1"/>
    <xf numFmtId="0" fontId="11" fillId="0" borderId="0" xfId="9" applyFont="1" applyBorder="1" applyAlignment="1">
      <alignment horizontal="center"/>
    </xf>
    <xf numFmtId="0" fontId="11" fillId="0" borderId="0" xfId="9" applyFont="1" applyFill="1" applyAlignment="1">
      <alignment horizontal="center"/>
    </xf>
    <xf numFmtId="1" fontId="11" fillId="0" borderId="0" xfId="9" applyNumberFormat="1" applyFont="1" applyFill="1" applyAlignment="1">
      <alignment horizontal="center"/>
    </xf>
    <xf numFmtId="167" fontId="11" fillId="0" borderId="0" xfId="9" applyNumberFormat="1" applyFont="1" applyFill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6" fillId="3" borderId="6" xfId="9" applyFont="1" applyFill="1" applyBorder="1" applyAlignment="1">
      <alignment horizontal="center"/>
    </xf>
    <xf numFmtId="0" fontId="16" fillId="0" borderId="6" xfId="9" applyFont="1" applyFill="1" applyBorder="1" applyAlignment="1">
      <alignment horizontal="center"/>
    </xf>
    <xf numFmtId="167" fontId="11" fillId="0" borderId="6" xfId="0" applyNumberFormat="1" applyFont="1" applyBorder="1" applyAlignment="1">
      <alignment horizontal="center"/>
    </xf>
    <xf numFmtId="2" fontId="14" fillId="0" borderId="0" xfId="9" applyNumberFormat="1" applyFont="1" applyFill="1" applyBorder="1" applyAlignment="1">
      <alignment horizontal="center"/>
    </xf>
    <xf numFmtId="2" fontId="11" fillId="0" borderId="0" xfId="9" applyNumberFormat="1" applyFont="1" applyAlignment="1">
      <alignment horizontal="center"/>
    </xf>
    <xf numFmtId="0" fontId="17" fillId="0" borderId="0" xfId="9" applyFont="1" applyFill="1" applyAlignment="1">
      <alignment horizontal="center"/>
    </xf>
    <xf numFmtId="0" fontId="15" fillId="0" borderId="0" xfId="9" applyFont="1" applyFill="1" applyAlignment="1">
      <alignment horizontal="center"/>
    </xf>
    <xf numFmtId="1" fontId="11" fillId="0" borderId="15" xfId="9" applyNumberFormat="1" applyFont="1" applyBorder="1" applyAlignment="1">
      <alignment horizontal="center"/>
    </xf>
    <xf numFmtId="0" fontId="11" fillId="0" borderId="0" xfId="9" applyFont="1" applyFill="1"/>
    <xf numFmtId="166" fontId="11" fillId="0" borderId="0" xfId="9" applyNumberFormat="1" applyFont="1" applyFill="1" applyBorder="1" applyAlignment="1">
      <alignment horizontal="center"/>
    </xf>
    <xf numFmtId="0" fontId="11" fillId="5" borderId="13" xfId="9" applyFont="1" applyFill="1" applyBorder="1" applyAlignment="1">
      <alignment horizontal="center"/>
    </xf>
    <xf numFmtId="1" fontId="11" fillId="5" borderId="0" xfId="9" applyNumberFormat="1" applyFont="1" applyFill="1" applyBorder="1" applyAlignment="1">
      <alignment horizontal="center"/>
    </xf>
    <xf numFmtId="167" fontId="11" fillId="5" borderId="0" xfId="9" applyNumberFormat="1" applyFont="1" applyFill="1" applyBorder="1" applyAlignment="1">
      <alignment horizontal="center"/>
    </xf>
    <xf numFmtId="167" fontId="11" fillId="5" borderId="14" xfId="9" applyNumberFormat="1" applyFont="1" applyFill="1" applyBorder="1" applyAlignment="1">
      <alignment horizontal="center"/>
    </xf>
    <xf numFmtId="0" fontId="11" fillId="5" borderId="17" xfId="9" applyFont="1" applyFill="1" applyBorder="1" applyAlignment="1">
      <alignment horizontal="center"/>
    </xf>
    <xf numFmtId="1" fontId="11" fillId="5" borderId="18" xfId="9" applyNumberFormat="1" applyFont="1" applyFill="1" applyBorder="1" applyAlignment="1">
      <alignment horizontal="center"/>
    </xf>
    <xf numFmtId="167" fontId="11" fillId="5" borderId="18" xfId="9" applyNumberFormat="1" applyFont="1" applyFill="1" applyBorder="1" applyAlignment="1">
      <alignment horizontal="center"/>
    </xf>
    <xf numFmtId="167" fontId="11" fillId="5" borderId="19" xfId="9" applyNumberFormat="1" applyFont="1" applyFill="1" applyBorder="1" applyAlignment="1">
      <alignment horizontal="center"/>
    </xf>
    <xf numFmtId="0" fontId="11" fillId="6" borderId="16" xfId="9" applyFont="1" applyFill="1" applyBorder="1" applyAlignment="1">
      <alignment horizontal="center"/>
    </xf>
    <xf numFmtId="0" fontId="11" fillId="0" borderId="7" xfId="9" applyFont="1" applyBorder="1" applyAlignment="1">
      <alignment horizontal="center"/>
    </xf>
    <xf numFmtId="1" fontId="11" fillId="0" borderId="11" xfId="9" applyNumberFormat="1" applyFont="1" applyBorder="1" applyAlignment="1">
      <alignment horizontal="center"/>
    </xf>
    <xf numFmtId="166" fontId="11" fillId="0" borderId="0" xfId="9" applyNumberFormat="1" applyFont="1" applyBorder="1" applyAlignment="1">
      <alignment horizontal="center"/>
    </xf>
    <xf numFmtId="1" fontId="11" fillId="0" borderId="14" xfId="9" applyNumberFormat="1" applyFont="1" applyBorder="1" applyAlignment="1">
      <alignment horizontal="center"/>
    </xf>
    <xf numFmtId="0" fontId="11" fillId="0" borderId="8" xfId="9" applyFont="1" applyBorder="1" applyAlignment="1">
      <alignment horizontal="center"/>
    </xf>
    <xf numFmtId="1" fontId="11" fillId="0" borderId="12" xfId="9" applyNumberFormat="1" applyFont="1" applyBorder="1" applyAlignment="1">
      <alignment horizontal="center"/>
    </xf>
    <xf numFmtId="0" fontId="11" fillId="0" borderId="16" xfId="9" applyFont="1" applyBorder="1"/>
    <xf numFmtId="0" fontId="11" fillId="0" borderId="20" xfId="9" applyFont="1" applyBorder="1"/>
    <xf numFmtId="0" fontId="11" fillId="0" borderId="15" xfId="9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11" fillId="3" borderId="6" xfId="9" applyFont="1" applyFill="1" applyBorder="1" applyAlignment="1">
      <alignment horizontal="center"/>
    </xf>
    <xf numFmtId="0" fontId="11" fillId="3" borderId="5" xfId="9" applyFont="1" applyFill="1" applyBorder="1" applyAlignment="1">
      <alignment horizontal="center"/>
    </xf>
    <xf numFmtId="1" fontId="11" fillId="0" borderId="0" xfId="9" applyNumberFormat="1" applyFont="1" applyBorder="1" applyAlignment="1">
      <alignment horizontal="center"/>
    </xf>
    <xf numFmtId="0" fontId="16" fillId="0" borderId="0" xfId="9" applyFont="1" applyFill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3" xfId="9" applyFont="1" applyFill="1" applyBorder="1" applyAlignment="1">
      <alignment horizontal="left"/>
    </xf>
    <xf numFmtId="0" fontId="7" fillId="10" borderId="1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66" fontId="7" fillId="9" borderId="11" xfId="0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166" fontId="7" fillId="9" borderId="14" xfId="0" applyNumberFormat="1" applyFont="1" applyFill="1" applyBorder="1" applyAlignment="1">
      <alignment horizontal="center" vertical="center"/>
    </xf>
    <xf numFmtId="1" fontId="7" fillId="9" borderId="14" xfId="0" applyNumberFormat="1" applyFont="1" applyFill="1" applyBorder="1" applyAlignment="1">
      <alignment horizontal="center" vertical="center"/>
    </xf>
    <xf numFmtId="1" fontId="7" fillId="10" borderId="14" xfId="0" applyNumberFormat="1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" fontId="7" fillId="9" borderId="12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1" fontId="0" fillId="8" borderId="0" xfId="0" applyNumberFormat="1" applyFill="1" applyBorder="1" applyAlignment="1">
      <alignment horizontal="center" vertical="center"/>
    </xf>
    <xf numFmtId="166" fontId="0" fillId="8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2" fontId="7" fillId="5" borderId="14" xfId="0" applyNumberFormat="1" applyFont="1" applyFill="1" applyBorder="1" applyAlignment="1">
      <alignment horizontal="center" vertical="center"/>
    </xf>
    <xf numFmtId="166" fontId="4" fillId="8" borderId="8" xfId="0" applyNumberFormat="1" applyFont="1" applyFill="1" applyBorder="1" applyAlignment="1">
      <alignment horizontal="center" vertical="center"/>
    </xf>
    <xf numFmtId="167" fontId="11" fillId="5" borderId="9" xfId="9" applyNumberFormat="1" applyFont="1" applyFill="1" applyBorder="1" applyAlignment="1">
      <alignment horizontal="center"/>
    </xf>
    <xf numFmtId="167" fontId="11" fillId="5" borderId="11" xfId="9" applyNumberFormat="1" applyFont="1" applyFill="1" applyBorder="1" applyAlignment="1">
      <alignment horizontal="center"/>
    </xf>
    <xf numFmtId="167" fontId="11" fillId="5" borderId="13" xfId="9" applyNumberFormat="1" applyFont="1" applyFill="1" applyBorder="1" applyAlignment="1">
      <alignment horizontal="center"/>
    </xf>
    <xf numFmtId="167" fontId="11" fillId="5" borderId="7" xfId="9" applyNumberFormat="1" applyFont="1" applyFill="1" applyBorder="1" applyAlignment="1">
      <alignment horizontal="center"/>
    </xf>
    <xf numFmtId="1" fontId="11" fillId="0" borderId="20" xfId="9" applyNumberFormat="1" applyFont="1" applyBorder="1" applyAlignment="1">
      <alignment horizontal="center"/>
    </xf>
    <xf numFmtId="167" fontId="11" fillId="5" borderId="17" xfId="9" applyNumberFormat="1" applyFont="1" applyFill="1" applyBorder="1" applyAlignment="1">
      <alignment horizontal="center"/>
    </xf>
    <xf numFmtId="0" fontId="11" fillId="0" borderId="15" xfId="9" applyFont="1" applyBorder="1" applyAlignment="1">
      <alignment horizontal="center"/>
    </xf>
    <xf numFmtId="166" fontId="4" fillId="9" borderId="14" xfId="0" applyNumberFormat="1" applyFont="1" applyFill="1" applyBorder="1" applyAlignment="1">
      <alignment horizontal="center" vertical="center"/>
    </xf>
    <xf numFmtId="166" fontId="14" fillId="5" borderId="3" xfId="9" applyNumberFormat="1" applyFont="1" applyFill="1" applyBorder="1" applyAlignment="1">
      <alignment horizontal="center"/>
    </xf>
    <xf numFmtId="0" fontId="0" fillId="5" borderId="0" xfId="0" applyFill="1" applyAlignment="1"/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8" fillId="5" borderId="0" xfId="0" applyFont="1" applyFill="1" applyBorder="1">
      <alignment vertical="top"/>
    </xf>
    <xf numFmtId="0" fontId="0" fillId="5" borderId="0" xfId="0" applyFill="1">
      <alignment vertical="top"/>
    </xf>
    <xf numFmtId="0" fontId="9" fillId="5" borderId="0" xfId="0" applyFont="1" applyFill="1" applyBorder="1">
      <alignment vertical="top"/>
    </xf>
    <xf numFmtId="0" fontId="0" fillId="5" borderId="0" xfId="0" applyFill="1" applyBorder="1" applyAlignment="1"/>
    <xf numFmtId="2" fontId="0" fillId="5" borderId="0" xfId="0" applyNumberFormat="1" applyFill="1" applyAlignment="1"/>
    <xf numFmtId="0" fontId="0" fillId="5" borderId="0" xfId="0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6" fontId="4" fillId="11" borderId="2" xfId="0" applyNumberFormat="1" applyFont="1" applyFill="1" applyBorder="1" applyAlignment="1">
      <alignment horizontal="center" vertical="center"/>
    </xf>
    <xf numFmtId="1" fontId="4" fillId="11" borderId="4" xfId="0" applyNumberFormat="1" applyFont="1" applyFill="1" applyBorder="1" applyAlignment="1">
      <alignment horizontal="center" vertical="center"/>
    </xf>
    <xf numFmtId="2" fontId="7" fillId="11" borderId="4" xfId="0" applyNumberFormat="1" applyFont="1" applyFill="1" applyBorder="1" applyAlignment="1">
      <alignment horizontal="center" vertical="center"/>
    </xf>
    <xf numFmtId="2" fontId="4" fillId="11" borderId="4" xfId="0" applyNumberFormat="1" applyFont="1" applyFill="1" applyBorder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19" fillId="0" borderId="0" xfId="0" applyFont="1" applyAlignment="1"/>
    <xf numFmtId="0" fontId="3" fillId="0" borderId="0" xfId="0" applyFont="1" applyAlignment="1"/>
    <xf numFmtId="1" fontId="21" fillId="13" borderId="21" xfId="0" applyNumberFormat="1" applyFont="1" applyFill="1" applyBorder="1" applyAlignment="1"/>
    <xf numFmtId="0" fontId="22" fillId="0" borderId="22" xfId="0" applyFont="1" applyBorder="1" applyAlignment="1"/>
    <xf numFmtId="0" fontId="23" fillId="0" borderId="23" xfId="0" applyFont="1" applyBorder="1" applyAlignment="1"/>
    <xf numFmtId="0" fontId="23" fillId="0" borderId="24" xfId="0" applyFont="1" applyBorder="1" applyAlignment="1"/>
    <xf numFmtId="0" fontId="23" fillId="0" borderId="25" xfId="0" applyFont="1" applyBorder="1" applyAlignment="1"/>
    <xf numFmtId="0" fontId="23" fillId="0" borderId="26" xfId="0" applyFont="1" applyBorder="1" applyAlignment="1"/>
    <xf numFmtId="0" fontId="1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9" xfId="0" applyBorder="1" applyAlignment="1"/>
    <xf numFmtId="0" fontId="24" fillId="0" borderId="7" xfId="0" applyFont="1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5" fillId="14" borderId="8" xfId="0" applyNumberFormat="1" applyFont="1" applyFill="1" applyBorder="1" applyAlignment="1"/>
    <xf numFmtId="0" fontId="22" fillId="0" borderId="9" xfId="0" applyFont="1" applyBorder="1" applyAlignment="1"/>
    <xf numFmtId="1" fontId="21" fillId="13" borderId="27" xfId="0" applyNumberFormat="1" applyFont="1" applyFill="1" applyBorder="1" applyAlignment="1"/>
    <xf numFmtId="0" fontId="23" fillId="0" borderId="13" xfId="0" applyFont="1" applyBorder="1" applyAlignment="1"/>
    <xf numFmtId="0" fontId="23" fillId="0" borderId="14" xfId="0" applyFont="1" applyBorder="1" applyAlignment="1"/>
    <xf numFmtId="0" fontId="23" fillId="0" borderId="10" xfId="0" applyFont="1" applyBorder="1" applyAlignment="1"/>
    <xf numFmtId="0" fontId="23" fillId="0" borderId="12" xfId="0" applyFont="1" applyBorder="1" applyAlignment="1"/>
    <xf numFmtId="1" fontId="26" fillId="13" borderId="0" xfId="0" applyNumberFormat="1" applyFont="1" applyFill="1" applyAlignment="1"/>
    <xf numFmtId="0" fontId="26" fillId="0" borderId="0" xfId="0" applyFont="1" applyAlignment="1"/>
    <xf numFmtId="1" fontId="27" fillId="13" borderId="21" xfId="0" applyNumberFormat="1" applyFont="1" applyFill="1" applyBorder="1" applyAlignment="1"/>
    <xf numFmtId="0" fontId="4" fillId="15" borderId="0" xfId="0" applyFont="1" applyFill="1" applyBorder="1" applyAlignment="1"/>
    <xf numFmtId="0" fontId="0" fillId="0" borderId="22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25" xfId="0" applyBorder="1" applyAlignment="1"/>
    <xf numFmtId="0" fontId="0" fillId="0" borderId="30" xfId="0" applyBorder="1" applyAlignment="1"/>
    <xf numFmtId="0" fontId="0" fillId="0" borderId="26" xfId="0" applyBorder="1" applyAlignment="1"/>
    <xf numFmtId="0" fontId="4" fillId="15" borderId="23" xfId="0" applyFont="1" applyFill="1" applyBorder="1" applyAlignment="1"/>
    <xf numFmtId="0" fontId="7" fillId="0" borderId="0" xfId="0" applyFont="1" applyBorder="1" applyAlignment="1"/>
    <xf numFmtId="1" fontId="0" fillId="0" borderId="0" xfId="0" applyNumberFormat="1" applyAlignment="1"/>
    <xf numFmtId="166" fontId="4" fillId="15" borderId="0" xfId="0" applyNumberFormat="1" applyFont="1" applyFill="1" applyBorder="1" applyAlignment="1"/>
    <xf numFmtId="1" fontId="4" fillId="15" borderId="0" xfId="0" applyNumberFormat="1" applyFont="1" applyFill="1" applyBorder="1" applyAlignment="1"/>
    <xf numFmtId="9" fontId="4" fillId="0" borderId="0" xfId="0" applyNumberFormat="1" applyFont="1" applyAlignment="1"/>
    <xf numFmtId="0" fontId="4" fillId="0" borderId="0" xfId="0" applyFont="1" applyAlignment="1"/>
    <xf numFmtId="9" fontId="4" fillId="0" borderId="0" xfId="0" applyNumberFormat="1" applyFont="1" applyBorder="1" applyAlignment="1"/>
    <xf numFmtId="0" fontId="4" fillId="0" borderId="0" xfId="0" applyFont="1" applyBorder="1" applyAlignment="1"/>
    <xf numFmtId="9" fontId="4" fillId="0" borderId="0" xfId="0" applyNumberFormat="1" applyFont="1" applyFill="1" applyBorder="1" applyAlignment="1"/>
    <xf numFmtId="0" fontId="4" fillId="15" borderId="0" xfId="0" applyFont="1" applyFill="1" applyAlignment="1"/>
    <xf numFmtId="0" fontId="4" fillId="0" borderId="0" xfId="0" applyFont="1">
      <alignment vertical="top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1" fillId="0" borderId="4" xfId="9" applyFont="1" applyBorder="1" applyAlignment="1">
      <alignment horizontal="center"/>
    </xf>
    <xf numFmtId="0" fontId="11" fillId="3" borderId="3" xfId="9" applyFont="1" applyFill="1" applyBorder="1" applyAlignment="1">
      <alignment horizontal="center"/>
    </xf>
    <xf numFmtId="0" fontId="11" fillId="3" borderId="4" xfId="9" applyFont="1" applyFill="1" applyBorder="1" applyAlignment="1">
      <alignment horizontal="center"/>
    </xf>
    <xf numFmtId="0" fontId="11" fillId="3" borderId="5" xfId="9" applyFont="1" applyFill="1" applyBorder="1" applyAlignment="1">
      <alignment horizontal="center"/>
    </xf>
    <xf numFmtId="0" fontId="15" fillId="2" borderId="0" xfId="9" applyFont="1" applyFill="1" applyAlignment="1">
      <alignment horizontal="center"/>
    </xf>
    <xf numFmtId="0" fontId="11" fillId="6" borderId="3" xfId="9" applyFont="1" applyFill="1" applyBorder="1" applyAlignment="1">
      <alignment horizontal="center"/>
    </xf>
    <xf numFmtId="0" fontId="11" fillId="6" borderId="4" xfId="9" applyFont="1" applyFill="1" applyBorder="1" applyAlignment="1">
      <alignment horizontal="center"/>
    </xf>
    <xf numFmtId="0" fontId="11" fillId="6" borderId="5" xfId="9" applyFont="1" applyFill="1" applyBorder="1" applyAlignment="1">
      <alignment horizontal="center"/>
    </xf>
    <xf numFmtId="0" fontId="11" fillId="0" borderId="3" xfId="9" applyFont="1" applyBorder="1" applyAlignment="1">
      <alignment horizontal="center"/>
    </xf>
    <xf numFmtId="0" fontId="11" fillId="0" borderId="5" xfId="9" applyFont="1" applyBorder="1" applyAlignment="1">
      <alignment horizontal="center"/>
    </xf>
  </cellXfs>
  <cellStyles count="10">
    <cellStyle name="Cabecera 1" xfId="1"/>
    <cellStyle name="Cabecera 2" xfId="2"/>
    <cellStyle name="Fecha" xfId="3"/>
    <cellStyle name="Fijo" xfId="4"/>
    <cellStyle name="Monetario" xfId="5"/>
    <cellStyle name="Monetario0" xfId="6"/>
    <cellStyle name="Normal" xfId="0" builtinId="0"/>
    <cellStyle name="Normal 2" xfId="9"/>
    <cellStyle name="Punto0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 sz="1600"/>
            </a:pPr>
            <a:r>
              <a:rPr lang="es-AR" sz="1600"/>
              <a:t>Diagrama de Manejo de la Densidad</a:t>
            </a:r>
          </a:p>
          <a:p>
            <a:pPr>
              <a:defRPr lang="es-AR" sz="1600"/>
            </a:pPr>
            <a:r>
              <a:rPr lang="es-AR" sz="1400" b="0" i="1"/>
              <a:t>Austrocedrus</a:t>
            </a:r>
            <a:r>
              <a:rPr lang="es-AR" sz="1400" b="0" i="1" baseline="0"/>
              <a:t> chilensis</a:t>
            </a:r>
            <a:endParaRPr lang="es-AR" sz="1400" b="0"/>
          </a:p>
        </c:rich>
      </c:tx>
      <c:layout>
        <c:manualLayout>
          <c:xMode val="edge"/>
          <c:yMode val="edge"/>
          <c:x val="0.23076372409804918"/>
          <c:y val="2.8978623709941729E-2"/>
        </c:manualLayout>
      </c:layout>
      <c:spPr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50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0.10831763724261868"/>
          <c:y val="0.17948740493048487"/>
          <c:w val="0.8557679633813966"/>
          <c:h val="0.74278043178930764"/>
        </c:manualLayout>
      </c:layout>
      <c:scatterChart>
        <c:scatterStyle val="lineMarker"/>
        <c:ser>
          <c:idx val="0"/>
          <c:order val="0"/>
          <c:tx>
            <c:strRef>
              <c:f>DMD!$B$13</c:f>
              <c:strCache>
                <c:ptCount val="1"/>
                <c:pt idx="0">
                  <c:v>ind/ha 100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ysClr val="windowText" lastClr="000000"/>
                </a:solidFill>
              </a:ln>
            </c:spPr>
            <c:trendlineType val="power"/>
            <c:forward val="1000"/>
            <c:backward val="6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DMD!$B$15:$B$25</c:f>
              <c:numCache>
                <c:formatCode>0</c:formatCode>
                <c:ptCount val="11"/>
                <c:pt idx="0">
                  <c:v>2529.6700091343491</c:v>
                </c:pt>
                <c:pt idx="1">
                  <c:v>1522.0240830420719</c:v>
                </c:pt>
                <c:pt idx="2">
                  <c:v>1061.3858350821959</c:v>
                </c:pt>
                <c:pt idx="3">
                  <c:v>802.5</c:v>
                </c:pt>
                <c:pt idx="4">
                  <c:v>638.60297847608581</c:v>
                </c:pt>
                <c:pt idx="5">
                  <c:v>526.43725070147923</c:v>
                </c:pt>
                <c:pt idx="6">
                  <c:v>445.33076916962426</c:v>
                </c:pt>
                <c:pt idx="7">
                  <c:v>384.22763017837582</c:v>
                </c:pt>
                <c:pt idx="8">
                  <c:v>336.70879188899988</c:v>
                </c:pt>
                <c:pt idx="9">
                  <c:v>298.80607442941647</c:v>
                </c:pt>
                <c:pt idx="10">
                  <c:v>267.94172882168209</c:v>
                </c:pt>
              </c:numCache>
            </c:numRef>
          </c:yVal>
        </c:ser>
        <c:ser>
          <c:idx val="1"/>
          <c:order val="1"/>
          <c:tx>
            <c:strRef>
              <c:f>DMD!$C$13</c:f>
              <c:strCache>
                <c:ptCount val="1"/>
                <c:pt idx="0">
                  <c:v>ind/ha IDRm1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DMD!$C$15:$C$25</c:f>
              <c:numCache>
                <c:formatCode>0</c:formatCode>
                <c:ptCount val="11"/>
                <c:pt idx="0">
                  <c:v>1138.3515041104572</c:v>
                </c:pt>
                <c:pt idx="1">
                  <c:v>684.91083736893233</c:v>
                </c:pt>
                <c:pt idx="2">
                  <c:v>477.62362578698816</c:v>
                </c:pt>
                <c:pt idx="3">
                  <c:v>361.125</c:v>
                </c:pt>
                <c:pt idx="4">
                  <c:v>287.37134031423864</c:v>
                </c:pt>
                <c:pt idx="5">
                  <c:v>236.89676281566565</c:v>
                </c:pt>
                <c:pt idx="6">
                  <c:v>200.39884612633091</c:v>
                </c:pt>
                <c:pt idx="7">
                  <c:v>172.90243358026913</c:v>
                </c:pt>
                <c:pt idx="8">
                  <c:v>151.51895635004996</c:v>
                </c:pt>
                <c:pt idx="9">
                  <c:v>134.46273349323741</c:v>
                </c:pt>
                <c:pt idx="10">
                  <c:v>120.57377796975695</c:v>
                </c:pt>
              </c:numCache>
            </c:numRef>
          </c:yVal>
        </c:ser>
        <c:ser>
          <c:idx val="2"/>
          <c:order val="2"/>
          <c:tx>
            <c:strRef>
              <c:f>DMD!$D$13</c:f>
              <c:strCache>
                <c:ptCount val="1"/>
                <c:pt idx="0">
                  <c:v>ind/ha IDRm2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bg1">
                    <a:lumMod val="75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DMD!$D$15:$D$25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ser>
          <c:idx val="4"/>
          <c:order val="3"/>
          <c:tx>
            <c:strRef>
              <c:f>DMD!$E$13</c:f>
              <c:strCache>
                <c:ptCount val="1"/>
                <c:pt idx="0">
                  <c:v>ind/ha IDRm1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wer"/>
            <c:forward val="80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DMD!$E$15:$E$25</c:f>
              <c:numCache>
                <c:formatCode>0</c:formatCode>
                <c:ptCount val="11"/>
                <c:pt idx="0">
                  <c:v>1517.8020054806095</c:v>
                </c:pt>
                <c:pt idx="1">
                  <c:v>913.21444982524315</c:v>
                </c:pt>
                <c:pt idx="2">
                  <c:v>636.83150104931747</c:v>
                </c:pt>
                <c:pt idx="3">
                  <c:v>481.5</c:v>
                </c:pt>
                <c:pt idx="4">
                  <c:v>383.1617870856515</c:v>
                </c:pt>
                <c:pt idx="5">
                  <c:v>315.86235042088754</c:v>
                </c:pt>
                <c:pt idx="6">
                  <c:v>267.19846150177455</c:v>
                </c:pt>
                <c:pt idx="7">
                  <c:v>230.53657810702549</c:v>
                </c:pt>
                <c:pt idx="8">
                  <c:v>202.02527513339993</c:v>
                </c:pt>
                <c:pt idx="9">
                  <c:v>179.28364465764989</c:v>
                </c:pt>
                <c:pt idx="10">
                  <c:v>160.76503729300924</c:v>
                </c:pt>
              </c:numCache>
            </c:numRef>
          </c:yVal>
        </c:ser>
        <c:ser>
          <c:idx val="3"/>
          <c:order val="4"/>
          <c:tx>
            <c:v>Puntos DMD1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</a:ln>
            </c:spPr>
          </c:dPt>
          <c:xVal>
            <c:numRef>
              <c:f>DMD!$O$14:$O$24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xVal>
          <c:yVal>
            <c:numRef>
              <c:f>(DMD!$P$14:$P$23,DMD!$P$25)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10</c:v>
                </c:pt>
              </c:numCache>
            </c:numRef>
          </c:yVal>
        </c:ser>
        <c:ser>
          <c:idx val="5"/>
          <c:order val="5"/>
          <c:tx>
            <c:v>Puntos DMD2</c:v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  <a:prstDash val="sysDash"/>
              </a:ln>
            </c:spPr>
          </c:dPt>
          <c:xVal>
            <c:numRef>
              <c:f>DMD!$R$14:$R$20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(DMD!$S$14:$S$19,DMD!$S$25)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10</c:v>
                </c:pt>
              </c:numCache>
            </c:numRef>
          </c:yVal>
        </c:ser>
        <c:ser>
          <c:idx val="6"/>
          <c:order val="6"/>
          <c:tx>
            <c:strRef>
              <c:f>DMD!$F$13</c:f>
              <c:strCache>
                <c:ptCount val="1"/>
                <c:pt idx="0">
                  <c:v>ind/ha IDRm2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DMD!$F$15:$F$25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axId val="43382656"/>
        <c:axId val="46027904"/>
      </c:scatterChart>
      <c:valAx>
        <c:axId val="43382656"/>
        <c:scaling>
          <c:logBase val="10"/>
          <c:orientation val="minMax"/>
          <c:max val="100"/>
          <c:min val="10"/>
        </c:scaling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s-AR"/>
                </a:pPr>
                <a:r>
                  <a:rPr lang="es-AR"/>
                  <a:t>Diámetro</a:t>
                </a:r>
                <a:r>
                  <a:rPr lang="es-AR" baseline="0"/>
                  <a:t> Cuadrático Medio (cm)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0.39224635534419638"/>
              <c:y val="0.94163709685331265"/>
            </c:manualLayout>
          </c:layout>
        </c:title>
        <c:numFmt formatCode="General" sourceLinked="0"/>
        <c:minorTickMark val="out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46027904"/>
        <c:crosses val="autoZero"/>
        <c:crossBetween val="midCat"/>
      </c:valAx>
      <c:valAx>
        <c:axId val="46027904"/>
        <c:scaling>
          <c:logBase val="10"/>
          <c:orientation val="minMax"/>
          <c:max val="1000"/>
          <c:min val="10"/>
        </c:scaling>
        <c:axPos val="l"/>
        <c:majorGridlines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lang="es-AR"/>
                </a:pPr>
                <a:r>
                  <a:rPr lang="es-AR"/>
                  <a:t>Árboles / hectárea</a:t>
                </a:r>
              </a:p>
            </c:rich>
          </c:tx>
          <c:layout>
            <c:manualLayout>
              <c:xMode val="edge"/>
              <c:yMode val="edge"/>
              <c:x val="2.0173010189704025E-2"/>
              <c:y val="0.24382706123065667"/>
            </c:manualLayout>
          </c:layout>
        </c:title>
        <c:numFmt formatCode="0" sourceLinked="1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43382656"/>
        <c:crosses val="autoZero"/>
        <c:crossBetween val="midCat"/>
      </c:valAx>
    </c:plotArea>
    <c:plotVisOnly val="1"/>
  </c:chart>
  <c:spPr>
    <a:ln w="19050">
      <a:solidFill>
        <a:schemeClr val="accent3">
          <a:lumMod val="50000"/>
        </a:schemeClr>
      </a:solidFill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166688</xdr:colOff>
      <xdr:row>25</xdr:row>
      <xdr:rowOff>154782</xdr:rowOff>
    </xdr:from>
    <xdr:to>
      <xdr:col>20</xdr:col>
      <xdr:colOff>285749</xdr:colOff>
      <xdr:row>48</xdr:row>
      <xdr:rowOff>11908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83340</xdr:colOff>
      <xdr:row>4</xdr:row>
      <xdr:rowOff>83355</xdr:rowOff>
    </xdr:from>
    <xdr:to>
      <xdr:col>7</xdr:col>
      <xdr:colOff>0</xdr:colOff>
      <xdr:row>9</xdr:row>
      <xdr:rowOff>71438</xdr:rowOff>
    </xdr:to>
    <xdr:sp macro="" textlink="">
      <xdr:nvSpPr>
        <xdr:cNvPr id="8" name="7 CuadroTexto"/>
        <xdr:cNvSpPr txBox="1"/>
      </xdr:nvSpPr>
      <xdr:spPr>
        <a:xfrm>
          <a:off x="83340" y="750105"/>
          <a:ext cx="4738691" cy="9405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>
              <a:solidFill>
                <a:schemeClr val="accent3">
                  <a:lumMod val="50000"/>
                </a:schemeClr>
              </a:solidFill>
            </a:rPr>
            <a:t>PARTE</a:t>
          </a:r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 #1: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Empleando el Índice de Densidad de Rodales de Reineke (IDR) desarrollar dos Diagramas de Manejo de la Densidad. 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Rodal coetáneo de Ciprés de la Cordillera (</a:t>
          </a:r>
          <a:r>
            <a:rPr lang="es-AR" sz="1200" i="1" baseline="0">
              <a:solidFill>
                <a:schemeClr val="accent3">
                  <a:lumMod val="50000"/>
                </a:schemeClr>
              </a:solidFill>
            </a:rPr>
            <a:t>Austrocedrus chilensis).</a:t>
          </a:r>
        </a:p>
        <a:p>
          <a:endParaRPr lang="es-AR" sz="1100" baseline="0"/>
        </a:p>
      </xdr:txBody>
    </xdr:sp>
    <xdr:clientData/>
  </xdr:twoCellAnchor>
  <xdr:twoCellAnchor>
    <xdr:from>
      <xdr:col>0</xdr:col>
      <xdr:colOff>83345</xdr:colOff>
      <xdr:row>0</xdr:row>
      <xdr:rowOff>83359</xdr:rowOff>
    </xdr:from>
    <xdr:to>
      <xdr:col>7</xdr:col>
      <xdr:colOff>0</xdr:colOff>
      <xdr:row>3</xdr:row>
      <xdr:rowOff>83358</xdr:rowOff>
    </xdr:to>
    <xdr:sp macro="" textlink="">
      <xdr:nvSpPr>
        <xdr:cNvPr id="9" name="8 CuadroTexto"/>
        <xdr:cNvSpPr txBox="1"/>
      </xdr:nvSpPr>
      <xdr:spPr>
        <a:xfrm>
          <a:off x="83345" y="83359"/>
          <a:ext cx="4738686" cy="50006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AR" sz="1800" b="1">
              <a:solidFill>
                <a:schemeClr val="accent3">
                  <a:lumMod val="50000"/>
                </a:schemeClr>
              </a:solidFill>
            </a:rPr>
            <a:t>Planificación Silvícola - Rodales Coetáneos</a:t>
          </a:r>
        </a:p>
      </xdr:txBody>
    </xdr:sp>
    <xdr:clientData/>
  </xdr:twoCellAnchor>
  <xdr:twoCellAnchor>
    <xdr:from>
      <xdr:col>0</xdr:col>
      <xdr:colOff>95250</xdr:colOff>
      <xdr:row>10</xdr:row>
      <xdr:rowOff>71436</xdr:rowOff>
    </xdr:from>
    <xdr:to>
      <xdr:col>7</xdr:col>
      <xdr:colOff>0</xdr:colOff>
      <xdr:row>15</xdr:row>
      <xdr:rowOff>142874</xdr:rowOff>
    </xdr:to>
    <xdr:sp macro="" textlink="">
      <xdr:nvSpPr>
        <xdr:cNvPr id="10" name="9 CuadroTexto"/>
        <xdr:cNvSpPr txBox="1"/>
      </xdr:nvSpPr>
      <xdr:spPr>
        <a:xfrm>
          <a:off x="95250" y="1881186"/>
          <a:ext cx="4726781" cy="1023938"/>
        </a:xfrm>
        <a:prstGeom prst="rect">
          <a:avLst/>
        </a:prstGeom>
        <a:solidFill>
          <a:schemeClr val="bg1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Sugerencias: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1- Como primer paso completar los cuadros de Estructura actual y Objetivos.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2- Completar luego el cuadro de raleos empleando las fórmulas de IDR (guiarse con los comentarios de la planilla).</a:t>
          </a:r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9</xdr:col>
      <xdr:colOff>895350</xdr:colOff>
      <xdr:row>85</xdr:row>
      <xdr:rowOff>152400</xdr:rowOff>
    </xdr:to>
    <xdr:pic>
      <xdr:nvPicPr>
        <xdr:cNvPr id="2108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896475"/>
          <a:ext cx="7915275" cy="565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GJ121"/>
  <sheetViews>
    <sheetView tabSelected="1" zoomScaleNormal="100" workbookViewId="0">
      <selection activeCell="J14" sqref="J14"/>
    </sheetView>
  </sheetViews>
  <sheetFormatPr baseColWidth="10" defaultColWidth="9.140625" defaultRowHeight="12.75"/>
  <cols>
    <col min="1" max="1" width="13.42578125" customWidth="1"/>
    <col min="2" max="2" width="13.140625" customWidth="1"/>
    <col min="3" max="3" width="9.85546875" customWidth="1"/>
    <col min="4" max="6" width="11.140625" customWidth="1"/>
    <col min="7" max="7" width="10.85546875" customWidth="1"/>
    <col min="8" max="8" width="13.7109375" customWidth="1"/>
    <col min="9" max="9" width="10.85546875" customWidth="1"/>
    <col min="10" max="10" width="18.42578125" customWidth="1"/>
    <col min="11" max="11" width="10.5703125" customWidth="1"/>
    <col min="12" max="12" width="16.5703125" customWidth="1"/>
    <col min="13" max="13" width="10.42578125" customWidth="1"/>
    <col min="14" max="14" width="9.5703125" bestFit="1" customWidth="1"/>
    <col min="16" max="16" width="9.140625" customWidth="1"/>
  </cols>
  <sheetData>
    <row r="1" spans="1:48" s="90" customFormat="1"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s="90" customFormat="1">
      <c r="H2" s="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90" customFormat="1" ht="18">
      <c r="H3" s="1"/>
      <c r="I3"/>
      <c r="J3" t="s">
        <v>73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s="90" customFormat="1">
      <c r="H4" s="1"/>
      <c r="I4"/>
      <c r="J4" t="s">
        <v>61</v>
      </c>
      <c r="K4" s="160">
        <f>+K9*((25/K8)^K10)</f>
        <v>336.77088549157247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 s="45"/>
      <c r="AB4" s="45"/>
      <c r="AC4" s="45"/>
      <c r="AD4" s="45"/>
      <c r="AE4" s="45"/>
      <c r="AF4" s="45"/>
      <c r="AG4" s="45"/>
      <c r="AH4"/>
      <c r="AI4" s="45"/>
      <c r="AJ4" s="45"/>
      <c r="AK4" s="45"/>
      <c r="AL4" s="45"/>
      <c r="AM4" s="45"/>
      <c r="AN4" s="45"/>
      <c r="AO4" s="45"/>
      <c r="AP4"/>
      <c r="AQ4" s="45"/>
      <c r="AR4" s="45"/>
      <c r="AS4" s="45"/>
      <c r="AT4" s="45"/>
      <c r="AU4" s="45"/>
      <c r="AV4" s="45"/>
    </row>
    <row r="5" spans="1:48" s="90" customFormat="1" ht="15" customHeight="1">
      <c r="H5" s="45"/>
      <c r="I5" s="46"/>
      <c r="J5" t="s">
        <v>68</v>
      </c>
      <c r="K5">
        <v>802.5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/>
      <c r="X5"/>
      <c r="Y5"/>
      <c r="Z5"/>
      <c r="AA5" s="45"/>
      <c r="AB5" s="45"/>
      <c r="AC5" s="45"/>
      <c r="AD5" s="45"/>
      <c r="AE5" s="45"/>
      <c r="AF5" s="45"/>
      <c r="AG5" s="45"/>
      <c r="AH5"/>
      <c r="AI5" s="45"/>
      <c r="AJ5" s="45"/>
      <c r="AK5" s="45"/>
      <c r="AL5" s="45"/>
      <c r="AM5" s="45"/>
      <c r="AN5" s="45"/>
      <c r="AO5" s="45"/>
      <c r="AP5"/>
      <c r="AQ5" s="45"/>
      <c r="AR5" s="45"/>
      <c r="AS5" s="45"/>
      <c r="AT5" s="45"/>
      <c r="AU5" s="45"/>
      <c r="AV5" s="45"/>
    </row>
    <row r="6" spans="1:48" s="90" customFormat="1" ht="15" customHeight="1">
      <c r="H6" s="46"/>
      <c r="I6" s="46"/>
      <c r="J6" s="45"/>
      <c r="K6" s="45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/>
      <c r="X6"/>
      <c r="Y6"/>
      <c r="Z6"/>
      <c r="AA6" s="45"/>
      <c r="AB6" s="45"/>
      <c r="AC6" s="45"/>
      <c r="AD6" s="45"/>
      <c r="AE6" s="45"/>
      <c r="AF6" s="45"/>
      <c r="AG6" s="45"/>
      <c r="AH6"/>
      <c r="AI6" s="45"/>
      <c r="AJ6" s="45"/>
      <c r="AK6" s="45"/>
      <c r="AL6" s="45"/>
      <c r="AM6" s="45"/>
      <c r="AN6" s="45"/>
      <c r="AO6" s="45"/>
      <c r="AP6"/>
      <c r="AQ6" s="45"/>
      <c r="AR6" s="45"/>
      <c r="AS6" s="45"/>
      <c r="AT6" s="45"/>
      <c r="AU6" s="45"/>
      <c r="AV6" s="45"/>
    </row>
    <row r="7" spans="1:48" s="90" customFormat="1" ht="15" customHeight="1">
      <c r="H7"/>
      <c r="I7"/>
      <c r="J7" s="46"/>
      <c r="K7" s="46"/>
      <c r="L7"/>
      <c r="M7"/>
      <c r="N7"/>
      <c r="O7"/>
      <c r="P7"/>
      <c r="Q7"/>
      <c r="R7"/>
      <c r="S7"/>
      <c r="T7"/>
      <c r="U7"/>
      <c r="V7"/>
      <c r="W7" s="46"/>
      <c r="X7" s="46"/>
      <c r="Y7" s="46"/>
      <c r="Z7"/>
      <c r="AA7" s="45"/>
      <c r="AB7" s="45"/>
      <c r="AC7" s="45"/>
      <c r="AD7" s="45"/>
      <c r="AE7" s="45"/>
      <c r="AF7" s="45"/>
      <c r="AG7" s="45"/>
      <c r="AH7"/>
      <c r="AI7" s="45"/>
      <c r="AJ7" s="45"/>
      <c r="AK7" s="45"/>
      <c r="AL7" s="45"/>
      <c r="AM7" s="45"/>
      <c r="AN7" s="45"/>
      <c r="AO7" s="45"/>
      <c r="AP7"/>
      <c r="AQ7" s="45"/>
      <c r="AR7" s="45"/>
      <c r="AS7" s="45"/>
      <c r="AT7" s="45"/>
      <c r="AU7" s="45"/>
      <c r="AV7" s="45"/>
    </row>
    <row r="8" spans="1:48" s="90" customFormat="1" ht="15" customHeight="1">
      <c r="H8"/>
      <c r="I8"/>
      <c r="J8" t="s">
        <v>4</v>
      </c>
      <c r="K8">
        <v>11.7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s="45"/>
      <c r="AB8" s="45"/>
      <c r="AC8" s="45"/>
      <c r="AD8" s="45"/>
      <c r="AE8" s="45"/>
      <c r="AF8" s="45"/>
      <c r="AG8" s="45"/>
      <c r="AH8"/>
      <c r="AI8" s="45"/>
      <c r="AJ8" s="45"/>
      <c r="AK8" s="45"/>
      <c r="AL8" s="45"/>
      <c r="AM8" s="45"/>
      <c r="AN8" s="45"/>
      <c r="AO8" s="45"/>
      <c r="AP8"/>
      <c r="AQ8" s="45"/>
      <c r="AR8" s="45"/>
      <c r="AS8" s="45"/>
      <c r="AT8" s="45"/>
      <c r="AU8" s="45"/>
      <c r="AV8" s="45"/>
    </row>
    <row r="9" spans="1:48" s="94" customFormat="1" ht="15" customHeight="1">
      <c r="A9" s="91"/>
      <c r="B9" s="92"/>
      <c r="C9" s="93"/>
      <c r="D9" s="93"/>
      <c r="E9" s="93"/>
      <c r="F9" s="93"/>
      <c r="G9" s="93"/>
      <c r="H9"/>
      <c r="I9"/>
      <c r="J9" t="s">
        <v>62</v>
      </c>
      <c r="K9">
        <v>872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94" customFormat="1" ht="15" customHeight="1">
      <c r="A10" s="93"/>
      <c r="B10" s="95"/>
      <c r="C10" s="93"/>
      <c r="D10" s="93"/>
      <c r="E10" s="93"/>
      <c r="F10" s="93"/>
      <c r="G10" s="93"/>
      <c r="H10"/>
      <c r="I10"/>
      <c r="J10" t="s">
        <v>15</v>
      </c>
      <c r="K10">
        <v>-1.2529999999999999</v>
      </c>
      <c r="L10"/>
      <c r="M10"/>
      <c r="N10"/>
      <c r="O10"/>
      <c r="P10"/>
      <c r="Q10"/>
      <c r="R10"/>
      <c r="S10"/>
      <c r="T10"/>
      <c r="U10"/>
      <c r="V10"/>
      <c r="W10" s="46"/>
      <c r="X10" s="46"/>
      <c r="Y10" s="46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94" customFormat="1" ht="15" customHeight="1">
      <c r="A11" s="93"/>
      <c r="B11" s="95"/>
      <c r="C11" s="93"/>
      <c r="D11" s="93"/>
      <c r="E11" s="93"/>
      <c r="F11" s="93"/>
      <c r="G11" s="9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94" customFormat="1" ht="15" customHeight="1">
      <c r="A12" s="93"/>
      <c r="B12" s="95"/>
      <c r="C12" s="93"/>
      <c r="D12" s="93"/>
      <c r="E12" s="93"/>
      <c r="F12" s="93"/>
      <c r="G12" s="9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s="94" customFormat="1" ht="15" customHeight="1" thickBot="1">
      <c r="A13" s="93"/>
      <c r="B13" s="95"/>
      <c r="C13" s="93"/>
      <c r="D13" s="93"/>
      <c r="E13" s="93"/>
      <c r="F13" s="93"/>
      <c r="G13" s="93"/>
      <c r="H13"/>
      <c r="I13"/>
      <c r="J13"/>
      <c r="K13"/>
      <c r="L13"/>
      <c r="M13"/>
      <c r="N13"/>
      <c r="O13"/>
      <c r="V13"/>
      <c r="W13" s="46"/>
      <c r="X13" s="46"/>
      <c r="Y13" s="46"/>
      <c r="Z13"/>
      <c r="AA13" s="45"/>
      <c r="AB13" s="45"/>
      <c r="AC13" s="45"/>
      <c r="AD13" s="45"/>
      <c r="AE13" s="45"/>
      <c r="AF13" s="45"/>
      <c r="AG13" s="45"/>
      <c r="AH13"/>
      <c r="AI13" s="45"/>
      <c r="AJ13" s="45"/>
      <c r="AK13" s="45"/>
      <c r="AL13" s="45"/>
      <c r="AM13" s="45"/>
      <c r="AN13" s="45"/>
      <c r="AO13" s="45"/>
      <c r="AP13"/>
      <c r="AQ13" s="45"/>
      <c r="AR13" s="45"/>
      <c r="AS13" s="45"/>
      <c r="AT13" s="45"/>
      <c r="AU13" s="45"/>
      <c r="AV13" s="45"/>
    </row>
    <row r="14" spans="1:48" s="94" customFormat="1" ht="15" customHeight="1">
      <c r="A14" s="93"/>
      <c r="B14" s="95"/>
      <c r="C14" s="93"/>
      <c r="D14" s="93"/>
      <c r="E14" s="93"/>
      <c r="F14" s="93"/>
      <c r="G14" s="93"/>
      <c r="H14" s="45"/>
      <c r="I14" s="45"/>
      <c r="J14"/>
      <c r="K14"/>
      <c r="L14"/>
      <c r="M14"/>
      <c r="N14" s="46"/>
      <c r="O14"/>
      <c r="P14" s="148"/>
      <c r="Q14" s="149"/>
      <c r="R14" s="149"/>
      <c r="S14" s="149"/>
      <c r="T14" s="149"/>
      <c r="U14" s="150"/>
      <c r="V14" s="45"/>
      <c r="W14"/>
      <c r="X14"/>
      <c r="Y14"/>
      <c r="Z14"/>
      <c r="AA14" s="45"/>
      <c r="AB14" s="45"/>
      <c r="AC14" s="45"/>
      <c r="AD14" s="45"/>
      <c r="AE14" s="45"/>
      <c r="AF14" s="45"/>
      <c r="AG14" s="45"/>
      <c r="AH14"/>
      <c r="AI14" s="45"/>
      <c r="AJ14" s="45"/>
      <c r="AK14" s="45"/>
      <c r="AL14" s="45"/>
      <c r="AM14" s="45"/>
      <c r="AN14" s="45"/>
      <c r="AO14" s="45"/>
      <c r="AP14"/>
      <c r="AQ14" s="45"/>
      <c r="AR14" s="45"/>
      <c r="AS14" s="45"/>
      <c r="AT14" s="45"/>
      <c r="AU14" s="45"/>
      <c r="AV14" s="45"/>
    </row>
    <row r="15" spans="1:48" s="94" customFormat="1" ht="15" customHeight="1">
      <c r="A15" s="93"/>
      <c r="B15" s="95"/>
      <c r="C15" s="93"/>
      <c r="D15" s="93"/>
      <c r="E15" s="93"/>
      <c r="F15" s="93"/>
      <c r="G15" s="93"/>
      <c r="H15" s="46"/>
      <c r="I15" s="46"/>
      <c r="J15"/>
      <c r="K15"/>
      <c r="L15" t="s">
        <v>66</v>
      </c>
      <c r="M15" s="168">
        <f>K5*0.45</f>
        <v>361.125</v>
      </c>
      <c r="N15"/>
      <c r="O15"/>
      <c r="P15" s="151" t="s">
        <v>74</v>
      </c>
      <c r="Q15" s="45"/>
      <c r="R15" s="45"/>
      <c r="S15" s="45"/>
      <c r="T15" s="45" t="s">
        <v>75</v>
      </c>
      <c r="U15" s="152"/>
      <c r="V15" s="46"/>
      <c r="W15"/>
      <c r="X15"/>
      <c r="Y15"/>
      <c r="Z15"/>
      <c r="AA15" s="45"/>
      <c r="AB15" s="45"/>
      <c r="AC15" s="45"/>
      <c r="AD15" s="45"/>
      <c r="AE15" s="45"/>
      <c r="AF15" s="45"/>
      <c r="AG15" s="45"/>
      <c r="AH15"/>
      <c r="AI15" s="45"/>
      <c r="AJ15" s="45"/>
      <c r="AK15" s="45"/>
      <c r="AL15" s="45"/>
      <c r="AM15" s="45"/>
      <c r="AN15" s="45"/>
      <c r="AO15" s="45"/>
      <c r="AP15"/>
      <c r="AQ15" s="45"/>
      <c r="AR15" s="45"/>
      <c r="AS15" s="45"/>
      <c r="AT15" s="45"/>
      <c r="AU15" s="45"/>
      <c r="AV15" s="45"/>
    </row>
    <row r="16" spans="1:48" s="94" customFormat="1" ht="15" customHeight="1">
      <c r="A16" s="93"/>
      <c r="B16" s="95"/>
      <c r="C16" s="93"/>
      <c r="D16" s="93"/>
      <c r="E16" s="93"/>
      <c r="F16" s="93"/>
      <c r="G16" s="93"/>
      <c r="H16"/>
      <c r="I16"/>
      <c r="J16" s="1"/>
      <c r="K16" s="1"/>
      <c r="L16"/>
      <c r="M16" s="164"/>
      <c r="N16"/>
      <c r="O16"/>
      <c r="P16" s="158" t="s">
        <v>62</v>
      </c>
      <c r="Q16" s="162">
        <f>+Q20/((25/Q21)^Q22)</f>
        <v>217.83384232626102</v>
      </c>
      <c r="R16" s="45"/>
      <c r="S16" s="147" t="s">
        <v>4</v>
      </c>
      <c r="T16" s="161">
        <f>+T19*((T20/T21)^(1/T22))</f>
        <v>27.088256037121923</v>
      </c>
      <c r="U16" s="152"/>
      <c r="V16"/>
      <c r="W16" s="46"/>
      <c r="X16" s="46"/>
      <c r="Y16" s="46"/>
      <c r="Z16"/>
      <c r="AA16" s="45"/>
      <c r="AB16" s="45"/>
      <c r="AC16" s="45"/>
      <c r="AD16" s="45"/>
      <c r="AE16" s="45"/>
      <c r="AF16" s="45"/>
      <c r="AG16" s="45"/>
      <c r="AH16"/>
      <c r="AI16" s="45"/>
      <c r="AJ16" s="45"/>
      <c r="AK16" s="45"/>
      <c r="AL16" s="45"/>
      <c r="AM16" s="45"/>
      <c r="AN16" s="45"/>
      <c r="AO16" s="45"/>
      <c r="AP16"/>
      <c r="AQ16" s="45"/>
      <c r="AR16" s="45"/>
      <c r="AS16" s="45"/>
      <c r="AT16" s="45"/>
      <c r="AU16" s="45"/>
      <c r="AV16" s="45"/>
    </row>
    <row r="17" spans="1:192" s="94" customFormat="1" ht="15" customHeight="1">
      <c r="A17" s="93"/>
      <c r="B17" s="95"/>
      <c r="C17" s="93"/>
      <c r="D17" s="93"/>
      <c r="E17" s="93"/>
      <c r="F17" s="93"/>
      <c r="G17" s="93"/>
      <c r="H17"/>
      <c r="I17"/>
      <c r="J17" s="1"/>
      <c r="K17" s="1"/>
      <c r="L17" t="s">
        <v>67</v>
      </c>
      <c r="M17" s="168">
        <f>K5*0.3</f>
        <v>240.75</v>
      </c>
      <c r="N17"/>
      <c r="O17"/>
      <c r="P17" s="151"/>
      <c r="Q17" s="45"/>
      <c r="R17" s="45"/>
      <c r="S17" s="45"/>
      <c r="T17" s="45"/>
      <c r="U17" s="152"/>
      <c r="V17"/>
      <c r="W17"/>
      <c r="X17"/>
      <c r="Y17"/>
      <c r="Z17"/>
      <c r="AA17" s="45"/>
      <c r="AB17" s="45"/>
      <c r="AC17" s="45"/>
      <c r="AD17" s="45"/>
      <c r="AE17" s="45"/>
      <c r="AF17" s="45"/>
      <c r="AG17" s="45"/>
      <c r="AH17"/>
      <c r="AI17" s="45"/>
      <c r="AJ17" s="45"/>
      <c r="AK17" s="45"/>
      <c r="AL17" s="45"/>
      <c r="AM17" s="45"/>
      <c r="AN17" s="45"/>
      <c r="AO17" s="45"/>
      <c r="AP17"/>
      <c r="AQ17" s="45"/>
      <c r="AR17" s="45"/>
      <c r="AS17" s="45"/>
      <c r="AT17" s="45"/>
      <c r="AU17" s="45"/>
      <c r="AV17" s="45"/>
    </row>
    <row r="18" spans="1:192" s="94" customFormat="1" ht="15" customHeight="1">
      <c r="A18" s="93"/>
      <c r="B18" s="95"/>
      <c r="C18" s="93"/>
      <c r="D18" s="93"/>
      <c r="E18" s="93"/>
      <c r="F18" s="93"/>
      <c r="G18" s="93"/>
      <c r="H18"/>
      <c r="I18"/>
      <c r="J18"/>
      <c r="K18"/>
      <c r="L18"/>
      <c r="M18" s="46"/>
      <c r="N18" s="46"/>
      <c r="O18" s="45"/>
      <c r="P18" s="151"/>
      <c r="Q18" s="45"/>
      <c r="R18" s="45"/>
      <c r="S18" s="45"/>
      <c r="T18" s="45"/>
      <c r="U18" s="15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192" s="1" customFormat="1" ht="15" customHeight="1">
      <c r="A19" s="94"/>
      <c r="B19" s="177" t="s">
        <v>19</v>
      </c>
      <c r="C19" s="178"/>
      <c r="D19" s="175" t="s">
        <v>50</v>
      </c>
      <c r="E19" s="176"/>
      <c r="F19" s="175" t="s">
        <v>51</v>
      </c>
      <c r="G19" s="176"/>
      <c r="H19"/>
      <c r="I19"/>
      <c r="J19" s="46"/>
      <c r="K19" s="46"/>
      <c r="L19"/>
      <c r="M19"/>
      <c r="N19" s="46"/>
      <c r="O19" s="46"/>
      <c r="P19" s="153"/>
      <c r="Q19" s="46"/>
      <c r="R19" s="46"/>
      <c r="S19" s="46" t="s">
        <v>65</v>
      </c>
      <c r="T19" s="46">
        <v>25</v>
      </c>
      <c r="U19" s="154"/>
      <c r="V19"/>
      <c r="W19" s="46"/>
      <c r="X19" s="46"/>
      <c r="Y19" s="46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192" s="1" customFormat="1" ht="15" customHeight="1">
      <c r="A20" s="94"/>
      <c r="B20" s="57" t="s">
        <v>17</v>
      </c>
      <c r="C20" s="54"/>
      <c r="D20" s="55" t="s">
        <v>14</v>
      </c>
      <c r="E20" s="56">
        <v>802.5</v>
      </c>
      <c r="F20" s="57" t="s">
        <v>14</v>
      </c>
      <c r="G20" s="58">
        <v>802.5</v>
      </c>
      <c r="H20"/>
      <c r="I20"/>
      <c r="J20"/>
      <c r="K20"/>
      <c r="L20"/>
      <c r="M20" s="169"/>
      <c r="N20"/>
      <c r="O20"/>
      <c r="P20" s="151" t="s">
        <v>61</v>
      </c>
      <c r="Q20" s="45">
        <v>241</v>
      </c>
      <c r="R20" s="45"/>
      <c r="S20" s="45" t="s">
        <v>62</v>
      </c>
      <c r="T20" s="45">
        <v>435</v>
      </c>
      <c r="U20" s="152"/>
      <c r="V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192" s="1" customFormat="1" ht="15" customHeight="1">
      <c r="A21" s="94"/>
      <c r="B21" s="57" t="s">
        <v>18</v>
      </c>
      <c r="C21" s="54"/>
      <c r="D21" s="55" t="s">
        <v>25</v>
      </c>
      <c r="E21" s="59">
        <v>25</v>
      </c>
      <c r="F21" s="57" t="s">
        <v>25</v>
      </c>
      <c r="G21" s="59">
        <v>25</v>
      </c>
      <c r="H21"/>
      <c r="I21"/>
      <c r="J21"/>
      <c r="K21"/>
      <c r="L21" t="s">
        <v>69</v>
      </c>
      <c r="M21" s="168">
        <f>K5*0.6</f>
        <v>481.5</v>
      </c>
      <c r="O21"/>
      <c r="P21" s="151" t="s">
        <v>4</v>
      </c>
      <c r="Q21" s="45">
        <v>27.1</v>
      </c>
      <c r="R21" s="45"/>
      <c r="S21" s="159" t="s">
        <v>76</v>
      </c>
      <c r="T21" s="45">
        <v>481</v>
      </c>
      <c r="U21" s="152"/>
      <c r="V21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192" s="1" customFormat="1" ht="15" customHeight="1" thickBot="1">
      <c r="A22" s="94"/>
      <c r="B22" s="57" t="s">
        <v>58</v>
      </c>
      <c r="C22" s="60" t="e">
        <f>C21*(E21/C20)^C25</f>
        <v>#DIV/0!</v>
      </c>
      <c r="D22" s="55" t="s">
        <v>12</v>
      </c>
      <c r="E22" s="88">
        <f>E20*(E24/100)</f>
        <v>361.125</v>
      </c>
      <c r="F22" s="57" t="s">
        <v>12</v>
      </c>
      <c r="G22" s="88">
        <f>G20*(G24/100)</f>
        <v>481.5</v>
      </c>
      <c r="H22"/>
      <c r="I22"/>
      <c r="J22"/>
      <c r="K22"/>
      <c r="L22"/>
      <c r="M22" s="164"/>
      <c r="O22"/>
      <c r="P22" s="155" t="s">
        <v>15</v>
      </c>
      <c r="Q22" s="156">
        <v>-1.2529999999999999</v>
      </c>
      <c r="R22" s="156"/>
      <c r="S22" s="156" t="s">
        <v>15</v>
      </c>
      <c r="T22" s="156">
        <v>-1.2529999999999999</v>
      </c>
      <c r="U22" s="157"/>
      <c r="Z22"/>
      <c r="AA22" s="45"/>
      <c r="AB22" s="45"/>
      <c r="AC22" s="45"/>
      <c r="AD22" s="45"/>
      <c r="AE22" s="45"/>
      <c r="AF22" s="45"/>
      <c r="AG22" s="45"/>
      <c r="AH22"/>
      <c r="AI22" s="45"/>
      <c r="AJ22" s="45"/>
      <c r="AK22" s="45"/>
      <c r="AL22" s="45"/>
      <c r="AM22" s="45"/>
      <c r="AN22" s="45"/>
      <c r="AO22" s="45"/>
      <c r="AP22"/>
      <c r="AQ22" s="45"/>
      <c r="AR22" s="45"/>
      <c r="AS22" s="45"/>
      <c r="AT22" s="45"/>
      <c r="AU22" s="45"/>
      <c r="AV22" s="45"/>
    </row>
    <row r="23" spans="1:192" s="1" customFormat="1" ht="15" customHeight="1">
      <c r="A23" s="94"/>
      <c r="B23" s="179" t="s">
        <v>20</v>
      </c>
      <c r="C23" s="180"/>
      <c r="D23" s="55" t="s">
        <v>13</v>
      </c>
      <c r="E23" s="88">
        <f>E20*(E25/100)</f>
        <v>240.75</v>
      </c>
      <c r="F23" s="57" t="s">
        <v>13</v>
      </c>
      <c r="G23" s="88">
        <f>G20*(G25/100)</f>
        <v>240.75</v>
      </c>
      <c r="L23" t="s">
        <v>67</v>
      </c>
      <c r="M23" s="168">
        <f>K5*0.3</f>
        <v>240.75</v>
      </c>
      <c r="N23"/>
      <c r="O23"/>
      <c r="P23"/>
      <c r="Q23"/>
      <c r="R23"/>
      <c r="S23"/>
      <c r="T23"/>
      <c r="U23"/>
    </row>
    <row r="24" spans="1:192" s="1" customFormat="1" ht="15" customHeight="1">
      <c r="A24" s="94"/>
      <c r="B24" s="57" t="s">
        <v>1</v>
      </c>
      <c r="C24" s="54"/>
      <c r="D24" s="55" t="s">
        <v>30</v>
      </c>
      <c r="E24" s="59">
        <v>45</v>
      </c>
      <c r="F24" s="57" t="s">
        <v>30</v>
      </c>
      <c r="G24" s="59">
        <v>60</v>
      </c>
      <c r="N24"/>
      <c r="O24"/>
      <c r="P24"/>
      <c r="Q24"/>
      <c r="R24"/>
      <c r="S24"/>
      <c r="T24"/>
      <c r="U24"/>
    </row>
    <row r="25" spans="1:192" s="1" customFormat="1" ht="15" customHeight="1">
      <c r="A25" s="94"/>
      <c r="B25" s="61" t="s">
        <v>77</v>
      </c>
      <c r="C25" s="62"/>
      <c r="D25" s="63" t="s">
        <v>31</v>
      </c>
      <c r="E25" s="64">
        <v>30</v>
      </c>
      <c r="F25" s="61" t="s">
        <v>31</v>
      </c>
      <c r="G25" s="64">
        <v>30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192" s="94" customFormat="1" ht="15" customHeight="1"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192" s="90" customFormat="1" ht="15" customHeight="1"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</row>
    <row r="28" spans="1:192" s="90" customFormat="1" ht="15" customHeight="1"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</row>
    <row r="29" spans="1:192" s="45" customFormat="1">
      <c r="A29" s="170" t="s">
        <v>50</v>
      </c>
      <c r="B29" s="170"/>
      <c r="C29" s="171"/>
      <c r="D29" s="173" t="s">
        <v>9</v>
      </c>
      <c r="E29" s="173"/>
      <c r="F29" s="174"/>
      <c r="G29" s="172" t="s">
        <v>10</v>
      </c>
      <c r="H29" s="173"/>
      <c r="I29" s="174"/>
      <c r="J29" s="173" t="s">
        <v>21</v>
      </c>
      <c r="K29" s="173"/>
      <c r="L29" s="1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192" s="45" customFormat="1">
      <c r="A30" s="65" t="s">
        <v>2</v>
      </c>
      <c r="B30" s="65" t="s">
        <v>3</v>
      </c>
      <c r="C30" s="113" t="s">
        <v>4</v>
      </c>
      <c r="D30" s="65" t="s">
        <v>7</v>
      </c>
      <c r="E30" s="65" t="s">
        <v>8</v>
      </c>
      <c r="F30" s="113" t="s">
        <v>0</v>
      </c>
      <c r="G30" s="114" t="s">
        <v>7</v>
      </c>
      <c r="H30" s="65" t="s">
        <v>8</v>
      </c>
      <c r="I30" s="113" t="s">
        <v>24</v>
      </c>
      <c r="J30" s="65" t="s">
        <v>22</v>
      </c>
      <c r="K30" s="65" t="s">
        <v>23</v>
      </c>
      <c r="L30" s="65" t="s">
        <v>11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192" s="46" customFormat="1" ht="20.25" customHeight="1">
      <c r="A31" s="106" t="s">
        <v>16</v>
      </c>
      <c r="B31" s="66">
        <f t="shared" ref="B31:B36" si="0">26.9753+1.22159*C31</f>
        <v>26.975300000000001</v>
      </c>
      <c r="C31" s="67"/>
      <c r="D31" s="68"/>
      <c r="E31" s="104"/>
      <c r="F31" s="105" t="s">
        <v>59</v>
      </c>
      <c r="G31" s="101" t="s">
        <v>59</v>
      </c>
      <c r="H31" s="101" t="s">
        <v>59</v>
      </c>
      <c r="I31" s="79" t="s">
        <v>59</v>
      </c>
      <c r="J31" s="75" t="s">
        <v>59</v>
      </c>
      <c r="K31" s="75" t="s">
        <v>59</v>
      </c>
      <c r="L31" s="115" t="s">
        <v>59</v>
      </c>
    </row>
    <row r="32" spans="1:192" ht="20.25" customHeight="1">
      <c r="A32" s="107" t="s">
        <v>26</v>
      </c>
      <c r="B32" s="69">
        <f>26.9753+1.22159*C32</f>
        <v>26.975300000000001</v>
      </c>
      <c r="C32" s="70"/>
      <c r="D32" s="71"/>
      <c r="E32" s="71"/>
      <c r="F32" s="77">
        <f>D32-E32</f>
        <v>0</v>
      </c>
      <c r="G32" s="74">
        <f>(0.00025281818*(C32^2.26315))*D32</f>
        <v>0</v>
      </c>
      <c r="H32" s="74">
        <f>(0.00025281818*(C32^2.26315))*E32</f>
        <v>0</v>
      </c>
      <c r="I32" s="79">
        <f>G32-H32</f>
        <v>0</v>
      </c>
      <c r="J32" s="76">
        <v>0</v>
      </c>
      <c r="K32" s="76">
        <f>I32</f>
        <v>0</v>
      </c>
      <c r="L32" s="76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</row>
    <row r="33" spans="1:192" ht="20.25" customHeight="1">
      <c r="A33" s="107" t="s">
        <v>27</v>
      </c>
      <c r="B33" s="69">
        <f t="shared" si="0"/>
        <v>26.975300000000001</v>
      </c>
      <c r="C33" s="70"/>
      <c r="D33" s="71"/>
      <c r="E33" s="71"/>
      <c r="F33" s="77">
        <f>D33-E33</f>
        <v>0</v>
      </c>
      <c r="G33" s="74">
        <f>(0.00025281818*(C33^2.26315))*D33</f>
        <v>0</v>
      </c>
      <c r="H33" s="74">
        <f>(0.00025281818*(C33^2.26315))*E33</f>
        <v>0</v>
      </c>
      <c r="I33" s="79">
        <f>G33-H33</f>
        <v>0</v>
      </c>
      <c r="J33" s="76">
        <v>0</v>
      </c>
      <c r="K33" s="76">
        <f>I33</f>
        <v>0</v>
      </c>
      <c r="L33" s="76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</row>
    <row r="34" spans="1:192" ht="20.25" customHeight="1">
      <c r="A34" s="107" t="s">
        <v>28</v>
      </c>
      <c r="B34" s="69">
        <f t="shared" si="0"/>
        <v>26.975300000000001</v>
      </c>
      <c r="C34" s="70"/>
      <c r="D34" s="71"/>
      <c r="E34" s="71"/>
      <c r="F34" s="77">
        <f t="shared" ref="F34:F36" si="1">D34-E34</f>
        <v>0</v>
      </c>
      <c r="G34" s="74">
        <f>(0.00025281818*(C34^2.26315))*D34</f>
        <v>0</v>
      </c>
      <c r="H34" s="74">
        <f>(0.00025281818*(C34^2.26315))*E34</f>
        <v>0</v>
      </c>
      <c r="I34" s="79">
        <f>G34-H34</f>
        <v>0</v>
      </c>
      <c r="J34" s="76">
        <v>0</v>
      </c>
      <c r="K34" s="76">
        <f>I34</f>
        <v>0</v>
      </c>
      <c r="L34" s="76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</row>
    <row r="35" spans="1:192" ht="20.25" customHeight="1">
      <c r="A35" s="107" t="s">
        <v>29</v>
      </c>
      <c r="B35" s="69">
        <f t="shared" si="0"/>
        <v>26.975300000000001</v>
      </c>
      <c r="C35" s="70"/>
      <c r="D35" s="71"/>
      <c r="E35" s="71"/>
      <c r="F35" s="77">
        <f t="shared" si="1"/>
        <v>0</v>
      </c>
      <c r="G35" s="74">
        <f>(0.00025281818*(C35^2.26315))*D35</f>
        <v>0</v>
      </c>
      <c r="H35" s="74">
        <f>(0.00025281818*(C35^2.26315))*E35</f>
        <v>0</v>
      </c>
      <c r="I35" s="79">
        <f>G35-H35</f>
        <v>0</v>
      </c>
      <c r="J35" s="76">
        <f>I35</f>
        <v>0</v>
      </c>
      <c r="K35" s="76">
        <v>0</v>
      </c>
      <c r="L35" s="76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</row>
    <row r="36" spans="1:192" ht="20.25" customHeight="1">
      <c r="A36" s="102" t="s">
        <v>6</v>
      </c>
      <c r="B36" s="72">
        <f t="shared" si="0"/>
        <v>26.975300000000001</v>
      </c>
      <c r="C36" s="80">
        <f>C24</f>
        <v>0</v>
      </c>
      <c r="D36" s="73"/>
      <c r="E36" s="103"/>
      <c r="F36" s="77">
        <f t="shared" si="1"/>
        <v>0</v>
      </c>
      <c r="G36" s="74">
        <f>(0.00025281818*(C36^2.26315))*D36</f>
        <v>0</v>
      </c>
      <c r="H36" s="74">
        <f>(0.00025281818*(C36^2.26315))*E36</f>
        <v>0</v>
      </c>
      <c r="I36" s="79">
        <f>G36-H36</f>
        <v>0</v>
      </c>
      <c r="J36" s="76">
        <f>I36</f>
        <v>0</v>
      </c>
      <c r="K36" s="76">
        <v>0</v>
      </c>
      <c r="L36" s="76"/>
      <c r="U36" s="163">
        <v>1</v>
      </c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</row>
    <row r="37" spans="1:192">
      <c r="A37" s="98"/>
      <c r="B37" s="68"/>
      <c r="C37" s="99"/>
      <c r="D37" s="100"/>
      <c r="E37" s="100"/>
      <c r="F37" s="78">
        <f>SUM(F31:F36)</f>
        <v>0</v>
      </c>
      <c r="G37" s="108"/>
      <c r="H37" s="109"/>
      <c r="I37" s="110">
        <f>SUM(I32:I36)</f>
        <v>0</v>
      </c>
      <c r="J37" s="111">
        <f>SUM(J32:J36)</f>
        <v>0</v>
      </c>
      <c r="K37" s="111">
        <f>SUM(K32:K36)</f>
        <v>0</v>
      </c>
      <c r="L37" s="112"/>
      <c r="U37" s="164"/>
    </row>
    <row r="38" spans="1:19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7"/>
      <c r="L38" s="90"/>
      <c r="U38" s="164"/>
    </row>
    <row r="39" spans="1:19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7"/>
      <c r="L39" s="90"/>
      <c r="U39" s="163">
        <v>0.6</v>
      </c>
    </row>
    <row r="40" spans="1:192" s="45" customFormat="1">
      <c r="A40" s="170" t="s">
        <v>51</v>
      </c>
      <c r="B40" s="170"/>
      <c r="C40" s="171"/>
      <c r="D40" s="172" t="s">
        <v>9</v>
      </c>
      <c r="E40" s="173"/>
      <c r="F40" s="174"/>
      <c r="G40" s="172" t="s">
        <v>10</v>
      </c>
      <c r="H40" s="173"/>
      <c r="I40" s="174"/>
      <c r="J40" s="173" t="s">
        <v>21</v>
      </c>
      <c r="K40" s="173"/>
      <c r="L40" s="173"/>
      <c r="U40" s="165">
        <v>0.45</v>
      </c>
    </row>
    <row r="41" spans="1:192" s="45" customFormat="1">
      <c r="A41" s="65" t="s">
        <v>2</v>
      </c>
      <c r="B41" s="65" t="s">
        <v>3</v>
      </c>
      <c r="C41" s="113" t="s">
        <v>4</v>
      </c>
      <c r="D41" s="114" t="s">
        <v>7</v>
      </c>
      <c r="E41" s="65" t="s">
        <v>8</v>
      </c>
      <c r="F41" s="113" t="s">
        <v>0</v>
      </c>
      <c r="G41" s="114" t="s">
        <v>7</v>
      </c>
      <c r="H41" s="65" t="s">
        <v>8</v>
      </c>
      <c r="I41" s="113" t="s">
        <v>24</v>
      </c>
      <c r="J41" s="65" t="s">
        <v>22</v>
      </c>
      <c r="K41" s="65" t="s">
        <v>23</v>
      </c>
      <c r="L41" s="65" t="s">
        <v>11</v>
      </c>
      <c r="U41" s="166"/>
    </row>
    <row r="42" spans="1:192" s="46" customFormat="1" ht="20.25" customHeight="1">
      <c r="A42" s="106" t="s">
        <v>16</v>
      </c>
      <c r="B42" s="66">
        <f>26.9753+1.22159*C42</f>
        <v>26.975300000000001</v>
      </c>
      <c r="C42" s="67"/>
      <c r="D42" s="68"/>
      <c r="E42" s="104"/>
      <c r="F42" s="105" t="s">
        <v>59</v>
      </c>
      <c r="G42" s="101" t="s">
        <v>59</v>
      </c>
      <c r="H42" s="101" t="s">
        <v>59</v>
      </c>
      <c r="I42" s="79" t="s">
        <v>59</v>
      </c>
      <c r="J42" s="75" t="s">
        <v>59</v>
      </c>
      <c r="K42" s="75" t="s">
        <v>59</v>
      </c>
      <c r="L42" s="115" t="s">
        <v>59</v>
      </c>
      <c r="U42" s="167">
        <v>0.3</v>
      </c>
    </row>
    <row r="43" spans="1:192" ht="20.25" customHeight="1">
      <c r="A43" s="107" t="s">
        <v>26</v>
      </c>
      <c r="B43" s="66">
        <f>26.9753+1.22159*C43</f>
        <v>26.975300000000001</v>
      </c>
      <c r="C43" s="70"/>
      <c r="D43" s="71"/>
      <c r="E43" s="71"/>
      <c r="F43" s="77">
        <f>D43-E43</f>
        <v>0</v>
      </c>
      <c r="G43" s="74">
        <f>(0.00025281818*(C43^2.26315))*D43</f>
        <v>0</v>
      </c>
      <c r="H43" s="74">
        <f>(0.00025281818*(C43^2.26315))*E43</f>
        <v>0</v>
      </c>
      <c r="I43" s="79">
        <f>G43-H43</f>
        <v>0</v>
      </c>
      <c r="J43" s="76">
        <v>0</v>
      </c>
      <c r="K43" s="76">
        <f>I43</f>
        <v>0</v>
      </c>
      <c r="L43" s="76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</row>
    <row r="44" spans="1:192" ht="20.25" customHeight="1">
      <c r="A44" s="107" t="s">
        <v>27</v>
      </c>
      <c r="B44" s="66">
        <f>26.9753+1.22159*C44</f>
        <v>26.975300000000001</v>
      </c>
      <c r="C44" s="70"/>
      <c r="D44" s="71"/>
      <c r="E44" s="71"/>
      <c r="F44" s="77">
        <f t="shared" ref="F44:F45" si="2">D44-E44</f>
        <v>0</v>
      </c>
      <c r="G44" s="74">
        <f>(0.00025281818*(C44^2.26315))*D44</f>
        <v>0</v>
      </c>
      <c r="H44" s="74">
        <f>(0.00025281818*(C44^2.26315))*E44</f>
        <v>0</v>
      </c>
      <c r="I44" s="79">
        <f>G44-H44</f>
        <v>0</v>
      </c>
      <c r="J44" s="76">
        <f>I44</f>
        <v>0</v>
      </c>
      <c r="K44" s="76">
        <v>0</v>
      </c>
      <c r="L44" s="76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</row>
    <row r="45" spans="1:192" ht="20.25" customHeight="1">
      <c r="A45" s="102" t="s">
        <v>6</v>
      </c>
      <c r="B45" s="72">
        <f>26.9753+1.22159*C45</f>
        <v>26.975300000000001</v>
      </c>
      <c r="C45" s="80"/>
      <c r="D45" s="73"/>
      <c r="E45" s="103"/>
      <c r="F45" s="77">
        <f t="shared" si="2"/>
        <v>0</v>
      </c>
      <c r="G45" s="74">
        <f>(0.00025281818*(C45^2.26315))*D45</f>
        <v>0</v>
      </c>
      <c r="H45" s="74">
        <f>(0.00025281818*(C45^2.26315))*E45</f>
        <v>0</v>
      </c>
      <c r="I45" s="79">
        <f>G45-H45</f>
        <v>0</v>
      </c>
      <c r="J45" s="76">
        <f>I45</f>
        <v>0</v>
      </c>
      <c r="K45" s="76">
        <v>0</v>
      </c>
      <c r="L45" s="76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</row>
    <row r="46" spans="1:192" s="90" customFormat="1">
      <c r="A46" s="98"/>
      <c r="B46" s="68"/>
      <c r="C46" s="99"/>
      <c r="D46" s="100"/>
      <c r="E46" s="100"/>
      <c r="F46" s="78">
        <f>SUM(F42:F45)</f>
        <v>0</v>
      </c>
      <c r="G46" s="108"/>
      <c r="H46" s="109"/>
      <c r="I46" s="110">
        <f>SUM(I42:I45)</f>
        <v>0</v>
      </c>
      <c r="J46" s="111">
        <f>SUM(J43:J45)</f>
        <v>0</v>
      </c>
      <c r="K46" s="111">
        <f>SUM(K43:K45)</f>
        <v>0</v>
      </c>
      <c r="L46" s="112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192" s="90" customFormat="1">
      <c r="A47" s="98"/>
      <c r="B47" s="68"/>
      <c r="C47" s="99"/>
      <c r="D47" s="68"/>
      <c r="E47" s="68"/>
      <c r="F47" s="68"/>
      <c r="G47" s="74"/>
      <c r="H47" s="74"/>
      <c r="I47" s="101"/>
      <c r="J47" s="74"/>
      <c r="K47" s="74"/>
      <c r="L47" s="74"/>
      <c r="U47"/>
      <c r="V47"/>
      <c r="W47"/>
      <c r="X47"/>
      <c r="Y47"/>
      <c r="Z47"/>
      <c r="AA47" s="45"/>
      <c r="AB47" s="45"/>
      <c r="AC47" s="45"/>
      <c r="AD47"/>
      <c r="AE47" s="45"/>
      <c r="AF47" s="45"/>
      <c r="AG47" s="45"/>
      <c r="AH47"/>
      <c r="AI47" s="45"/>
      <c r="AJ47" s="45"/>
      <c r="AK47" s="45"/>
      <c r="AL47"/>
      <c r="AM47" s="45"/>
      <c r="AN47" s="45"/>
      <c r="AO47" s="45"/>
      <c r="AP47"/>
    </row>
    <row r="48" spans="1:192" s="90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45"/>
      <c r="AB48" s="45"/>
      <c r="AC48" s="45"/>
      <c r="AD48"/>
      <c r="AE48" s="45"/>
      <c r="AF48" s="45"/>
      <c r="AG48" s="45"/>
      <c r="AH48"/>
      <c r="AI48" s="45"/>
      <c r="AJ48" s="45"/>
      <c r="AK48" s="45"/>
      <c r="AL48"/>
      <c r="AM48" s="45"/>
      <c r="AN48" s="45"/>
      <c r="AO48" s="45"/>
      <c r="AP48"/>
    </row>
    <row r="49" spans="1:42" s="90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45"/>
      <c r="AB49" s="45"/>
      <c r="AC49" s="45"/>
      <c r="AD49"/>
      <c r="AE49" s="45"/>
      <c r="AF49" s="45"/>
      <c r="AG49" s="45"/>
      <c r="AH49"/>
      <c r="AI49" s="45"/>
      <c r="AJ49" s="45"/>
      <c r="AK49" s="45"/>
      <c r="AL49"/>
      <c r="AM49" s="45"/>
      <c r="AN49" s="45"/>
      <c r="AO49" s="45"/>
      <c r="AP49"/>
    </row>
    <row r="50" spans="1:42" s="90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45"/>
      <c r="AB50" s="45"/>
      <c r="AC50" s="45"/>
      <c r="AD50"/>
      <c r="AE50" s="45"/>
      <c r="AF50" s="45"/>
      <c r="AG50" s="45"/>
      <c r="AH50"/>
      <c r="AI50" s="45"/>
      <c r="AJ50" s="45"/>
      <c r="AK50" s="45"/>
      <c r="AL50"/>
      <c r="AM50" s="45"/>
      <c r="AN50" s="45"/>
      <c r="AO50" s="45"/>
      <c r="AP50"/>
    </row>
    <row r="51" spans="1:42" s="90" customForma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/>
      <c r="AA51" s="45"/>
      <c r="AB51" s="45"/>
      <c r="AC51" s="45"/>
      <c r="AD51"/>
      <c r="AE51" s="45"/>
      <c r="AF51" s="45"/>
      <c r="AG51" s="45"/>
      <c r="AH51"/>
      <c r="AI51" s="45"/>
      <c r="AJ51" s="45"/>
      <c r="AK51" s="45"/>
      <c r="AL51"/>
      <c r="AM51" s="45"/>
      <c r="AN51" s="45"/>
      <c r="AO51" s="45"/>
      <c r="AP51"/>
    </row>
    <row r="52" spans="1:42" s="90" customFormat="1"/>
    <row r="53" spans="1:42" s="90" customFormat="1"/>
    <row r="54" spans="1:42" s="90" customFormat="1"/>
    <row r="55" spans="1:42" s="90" customFormat="1"/>
    <row r="56" spans="1:42" s="90" customFormat="1"/>
    <row r="57" spans="1:42" s="90" customFormat="1"/>
    <row r="58" spans="1:42" s="90" customFormat="1"/>
    <row r="59" spans="1:42" s="90" customFormat="1"/>
    <row r="60" spans="1:42" s="90" customFormat="1"/>
    <row r="61" spans="1:42" s="90" customFormat="1"/>
    <row r="62" spans="1:42" s="90" customFormat="1"/>
    <row r="63" spans="1:42" s="90" customFormat="1"/>
    <row r="64" spans="1:42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</sheetData>
  <mergeCells count="12">
    <mergeCell ref="D19:E19"/>
    <mergeCell ref="F19:G19"/>
    <mergeCell ref="A29:C29"/>
    <mergeCell ref="B19:C19"/>
    <mergeCell ref="B23:C23"/>
    <mergeCell ref="A40:C40"/>
    <mergeCell ref="D40:F40"/>
    <mergeCell ref="G40:I40"/>
    <mergeCell ref="J40:L40"/>
    <mergeCell ref="J29:L29"/>
    <mergeCell ref="D29:F29"/>
    <mergeCell ref="G29:I29"/>
  </mergeCells>
  <phoneticPr fontId="0" type="noConversion"/>
  <pageMargins left="0.75" right="0.75" top="1" bottom="1" header="0" footer="0"/>
  <pageSetup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8"/>
  <sheetViews>
    <sheetView workbookViewId="0">
      <selection activeCell="B2" sqref="B2:M12"/>
    </sheetView>
  </sheetViews>
  <sheetFormatPr baseColWidth="10" defaultRowHeight="12.75"/>
  <cols>
    <col min="2" max="2" width="19.5703125" customWidth="1"/>
    <col min="3" max="3" width="15.5703125" customWidth="1"/>
    <col min="4" max="4" width="11.42578125" customWidth="1"/>
    <col min="5" max="5" width="15.85546875" customWidth="1"/>
  </cols>
  <sheetData>
    <row r="2" spans="2:12" ht="21.75" thickBot="1">
      <c r="B2" s="117" t="s">
        <v>66</v>
      </c>
      <c r="C2" s="144">
        <f>F4*0.45</f>
        <v>360.90000000000003</v>
      </c>
      <c r="E2" s="116" t="s">
        <v>60</v>
      </c>
      <c r="H2" s="116" t="s">
        <v>63</v>
      </c>
      <c r="L2" s="116" t="s">
        <v>64</v>
      </c>
    </row>
    <row r="3" spans="2:12" ht="21" thickBot="1">
      <c r="B3" s="117"/>
      <c r="C3" s="145"/>
      <c r="E3" s="138" t="s">
        <v>61</v>
      </c>
      <c r="F3" s="139">
        <f>+F8*((25/F7)^F9)</f>
        <v>333.12935882527228</v>
      </c>
      <c r="H3" s="119" t="s">
        <v>62</v>
      </c>
      <c r="I3" s="118">
        <f>+I7/((25/I8)^I9)</f>
        <v>217.83384232626102</v>
      </c>
      <c r="K3" s="119" t="s">
        <v>4</v>
      </c>
      <c r="L3" s="118">
        <f>+L6*((L7/L8)^(1/L9))</f>
        <v>37.583227995566816</v>
      </c>
    </row>
    <row r="4" spans="2:12" ht="20.25">
      <c r="B4" s="117" t="s">
        <v>67</v>
      </c>
      <c r="C4" s="144">
        <f>F4*0.3</f>
        <v>240.6</v>
      </c>
      <c r="E4" s="140" t="s">
        <v>68</v>
      </c>
      <c r="F4" s="141">
        <v>802</v>
      </c>
      <c r="H4" s="120"/>
      <c r="I4" s="121"/>
      <c r="K4" s="120"/>
      <c r="L4" s="121"/>
    </row>
    <row r="5" spans="2:12" ht="20.25">
      <c r="C5" s="145"/>
      <c r="E5" s="140"/>
      <c r="F5" s="141"/>
      <c r="H5" s="120"/>
      <c r="I5" s="121"/>
      <c r="K5" s="120"/>
      <c r="L5" s="121"/>
    </row>
    <row r="6" spans="2:12" ht="20.25">
      <c r="C6" s="145"/>
      <c r="E6" s="140"/>
      <c r="F6" s="141"/>
      <c r="H6" s="120"/>
      <c r="I6" s="121"/>
      <c r="K6" s="120" t="s">
        <v>65</v>
      </c>
      <c r="L6" s="121">
        <v>25</v>
      </c>
    </row>
    <row r="7" spans="2:12" ht="20.25">
      <c r="C7" s="145"/>
      <c r="E7" s="140" t="s">
        <v>4</v>
      </c>
      <c r="F7" s="141">
        <v>12.4</v>
      </c>
      <c r="H7" s="120" t="s">
        <v>61</v>
      </c>
      <c r="I7" s="121">
        <v>241</v>
      </c>
      <c r="K7" s="120" t="s">
        <v>62</v>
      </c>
      <c r="L7" s="121">
        <v>300</v>
      </c>
    </row>
    <row r="8" spans="2:12" ht="21" thickBot="1">
      <c r="C8" s="145"/>
      <c r="E8" s="140" t="s">
        <v>62</v>
      </c>
      <c r="F8" s="141">
        <v>802</v>
      </c>
      <c r="H8" s="120" t="s">
        <v>4</v>
      </c>
      <c r="I8" s="121">
        <v>27.1</v>
      </c>
      <c r="K8" s="120" t="s">
        <v>61</v>
      </c>
      <c r="L8" s="121">
        <v>500</v>
      </c>
    </row>
    <row r="9" spans="2:12" ht="21.75" thickBot="1">
      <c r="B9" s="117" t="s">
        <v>69</v>
      </c>
      <c r="C9" s="146">
        <f>F4*0.6</f>
        <v>481.2</v>
      </c>
      <c r="E9" s="142" t="s">
        <v>15</v>
      </c>
      <c r="F9" s="143">
        <v>-1.2529999999999999</v>
      </c>
      <c r="H9" s="122" t="s">
        <v>15</v>
      </c>
      <c r="I9" s="123">
        <v>-1.2529999999999999</v>
      </c>
      <c r="K9" s="122" t="s">
        <v>15</v>
      </c>
      <c r="L9" s="123">
        <v>-1.2529999999999999</v>
      </c>
    </row>
    <row r="10" spans="2:12" ht="21" thickBot="1">
      <c r="B10" s="117"/>
      <c r="C10" s="145"/>
    </row>
    <row r="11" spans="2:12" ht="21.75" thickBot="1">
      <c r="B11" s="117" t="s">
        <v>67</v>
      </c>
      <c r="C11" s="146">
        <f>F4*0.3</f>
        <v>240.6</v>
      </c>
    </row>
    <row r="15" spans="2:12" ht="15">
      <c r="C15" s="126"/>
      <c r="D15" s="127" t="s">
        <v>72</v>
      </c>
      <c r="E15" s="128"/>
      <c r="F15" s="129"/>
    </row>
    <row r="16" spans="2:12">
      <c r="C16" s="130"/>
      <c r="D16" s="45"/>
      <c r="E16" s="45"/>
      <c r="F16" s="131"/>
    </row>
    <row r="17" spans="2:6">
      <c r="B17" s="124"/>
      <c r="C17" s="132" t="s">
        <v>70</v>
      </c>
      <c r="D17" s="52" t="s">
        <v>4</v>
      </c>
      <c r="E17" s="52" t="s">
        <v>62</v>
      </c>
      <c r="F17" s="133" t="s">
        <v>71</v>
      </c>
    </row>
    <row r="18" spans="2:6" ht="15">
      <c r="B18" s="125"/>
      <c r="C18" s="134">
        <v>24.446153846153841</v>
      </c>
      <c r="D18" s="137">
        <f xml:space="preserve"> (SQRT((F18)*(4/PI())/(E18))*100)</f>
        <v>24.933573288300991</v>
      </c>
      <c r="E18" s="135">
        <v>875.42087542087563</v>
      </c>
      <c r="F18" s="136">
        <v>42.744065379114943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S155"/>
  <sheetViews>
    <sheetView topLeftCell="C10" zoomScale="80" zoomScaleNormal="80" workbookViewId="0">
      <selection activeCell="F36" sqref="F36"/>
    </sheetView>
  </sheetViews>
  <sheetFormatPr baseColWidth="10" defaultRowHeight="12.75"/>
  <cols>
    <col min="1" max="1" width="8.7109375" style="10" customWidth="1"/>
    <col min="2" max="2" width="13.140625" style="10" customWidth="1"/>
    <col min="3" max="6" width="18.42578125" style="10" bestFit="1" customWidth="1"/>
    <col min="7" max="7" width="11.42578125" style="10" customWidth="1"/>
    <col min="8" max="8" width="13.7109375" style="10" customWidth="1"/>
    <col min="9" max="9" width="11.42578125" style="2"/>
    <col min="10" max="10" width="12.42578125" style="2" bestFit="1" customWidth="1"/>
    <col min="11" max="12" width="12.42578125" style="2" customWidth="1"/>
    <col min="13" max="13" width="5.140625" style="2" customWidth="1"/>
    <col min="14" max="14" width="15.7109375" style="2" bestFit="1" customWidth="1"/>
    <col min="15" max="16" width="11.42578125" style="2"/>
    <col min="17" max="17" width="15" style="2" customWidth="1"/>
    <col min="18" max="16384" width="11.42578125" style="2"/>
  </cols>
  <sheetData>
    <row r="1" spans="1:19">
      <c r="A1" s="185" t="s">
        <v>43</v>
      </c>
      <c r="B1" s="185"/>
      <c r="C1" s="23"/>
      <c r="D1" s="2"/>
      <c r="E1" s="2"/>
      <c r="F1" s="2"/>
      <c r="G1" s="2"/>
      <c r="J1" s="21"/>
      <c r="K1" s="21"/>
      <c r="L1" s="21"/>
    </row>
    <row r="2" spans="1:19">
      <c r="A2" s="22"/>
      <c r="B2" s="23"/>
      <c r="C2" s="23"/>
      <c r="D2" s="2"/>
      <c r="E2" s="2"/>
      <c r="F2" s="2"/>
      <c r="G2" s="2"/>
      <c r="J2" s="21"/>
      <c r="K2" s="21"/>
      <c r="L2" s="21"/>
    </row>
    <row r="3" spans="1:19">
      <c r="A3" s="17" t="s">
        <v>45</v>
      </c>
      <c r="B3" s="18">
        <v>25</v>
      </c>
      <c r="C3" s="50"/>
      <c r="D3" s="2"/>
      <c r="E3" s="2"/>
      <c r="F3" s="2"/>
      <c r="G3" s="2"/>
      <c r="J3" s="21"/>
      <c r="K3" s="21"/>
      <c r="L3" s="21"/>
    </row>
    <row r="4" spans="1:19">
      <c r="A4" s="17" t="s">
        <v>44</v>
      </c>
      <c r="B4" s="18">
        <v>802.5</v>
      </c>
      <c r="C4" s="50"/>
      <c r="D4" s="2"/>
      <c r="E4" s="2"/>
      <c r="F4" s="2"/>
      <c r="G4" s="2"/>
      <c r="J4" s="21"/>
      <c r="K4" s="21"/>
      <c r="L4" s="21"/>
    </row>
    <row r="5" spans="1:19">
      <c r="A5" s="15" t="s">
        <v>32</v>
      </c>
      <c r="B5" s="19">
        <f>LN(B4)</f>
        <v>6.6877318550041709</v>
      </c>
      <c r="C5" s="51"/>
      <c r="D5" s="2"/>
      <c r="E5" s="14"/>
      <c r="F5" s="14"/>
      <c r="G5" s="26"/>
      <c r="J5" s="21"/>
      <c r="K5" s="21"/>
      <c r="L5" s="21"/>
    </row>
    <row r="6" spans="1:19">
      <c r="A6" s="15" t="s">
        <v>34</v>
      </c>
      <c r="B6" s="19">
        <f>LN(B3)</f>
        <v>3.2188758248682006</v>
      </c>
      <c r="C6" s="51"/>
      <c r="D6" s="2"/>
      <c r="E6" s="2"/>
      <c r="F6" s="2"/>
      <c r="G6" s="2"/>
      <c r="J6" s="21"/>
      <c r="K6" s="21"/>
      <c r="L6" s="21"/>
    </row>
    <row r="7" spans="1:19">
      <c r="A7" s="16" t="s">
        <v>35</v>
      </c>
      <c r="B7" s="15">
        <v>-1.2529999999999999</v>
      </c>
      <c r="C7" s="52"/>
      <c r="D7" s="2"/>
      <c r="E7" s="2"/>
      <c r="F7" s="2"/>
      <c r="G7" s="2"/>
      <c r="I7" s="186" t="s">
        <v>46</v>
      </c>
      <c r="J7" s="187"/>
      <c r="K7" s="187"/>
      <c r="L7" s="188"/>
    </row>
    <row r="8" spans="1:19" ht="14.25">
      <c r="A8" s="16" t="s">
        <v>36</v>
      </c>
      <c r="B8" s="19">
        <f>B5-(B6*B7)</f>
        <v>10.720983263564026</v>
      </c>
      <c r="C8" s="51"/>
      <c r="D8" s="2"/>
      <c r="E8" s="2"/>
      <c r="F8" s="2"/>
      <c r="G8" s="2"/>
      <c r="I8" s="181" t="s">
        <v>52</v>
      </c>
      <c r="J8" s="181"/>
      <c r="K8" s="181" t="s">
        <v>53</v>
      </c>
      <c r="L8" s="181"/>
    </row>
    <row r="9" spans="1:19">
      <c r="A9" s="5" t="s">
        <v>33</v>
      </c>
      <c r="B9" s="6">
        <f>(EXP(B8))*((25)^B7)</f>
        <v>802.49999999999989</v>
      </c>
      <c r="C9" s="49"/>
      <c r="D9" s="2"/>
      <c r="E9" s="2"/>
      <c r="F9" s="2"/>
      <c r="G9" s="2"/>
      <c r="I9" s="6">
        <f>'Tabla de cálculo'!E24</f>
        <v>45</v>
      </c>
      <c r="J9" s="6">
        <f>'Tabla de cálculo'!E25</f>
        <v>30</v>
      </c>
      <c r="K9" s="6">
        <f>'Tabla de cálculo'!G24</f>
        <v>60</v>
      </c>
      <c r="L9" s="6">
        <f>'Tabla de cálculo'!G25</f>
        <v>30</v>
      </c>
    </row>
    <row r="10" spans="1:19" ht="14.25">
      <c r="A10" s="2"/>
      <c r="B10" s="2"/>
      <c r="C10" s="2"/>
      <c r="D10" s="2"/>
      <c r="E10" s="2"/>
      <c r="F10" s="2"/>
      <c r="G10" s="2"/>
      <c r="H10" s="5" t="s">
        <v>37</v>
      </c>
      <c r="I10" s="5" t="s">
        <v>12</v>
      </c>
      <c r="J10" s="5" t="s">
        <v>48</v>
      </c>
      <c r="K10" s="5" t="s">
        <v>47</v>
      </c>
      <c r="L10" s="5" t="s">
        <v>48</v>
      </c>
    </row>
    <row r="11" spans="1:19">
      <c r="A11" s="14"/>
      <c r="B11" s="20"/>
      <c r="C11" s="20"/>
      <c r="D11" s="3"/>
      <c r="E11" s="3"/>
      <c r="F11" s="3"/>
      <c r="G11" s="2"/>
      <c r="H11" s="89">
        <f>B9</f>
        <v>802.49999999999989</v>
      </c>
      <c r="I11" s="7">
        <f>H11*(I9/100)</f>
        <v>361.12499999999994</v>
      </c>
      <c r="J11" s="7">
        <f>B9*(J9/100)</f>
        <v>240.74999999999994</v>
      </c>
      <c r="K11" s="8">
        <f>B9*(K9/100)</f>
        <v>481.49999999999989</v>
      </c>
      <c r="L11" s="8">
        <f>B9*(L9/100)</f>
        <v>240.74999999999994</v>
      </c>
      <c r="O11" s="53" t="s">
        <v>49</v>
      </c>
      <c r="P11" s="48"/>
      <c r="R11" s="53" t="s">
        <v>49</v>
      </c>
      <c r="S11" s="48"/>
    </row>
    <row r="12" spans="1:19">
      <c r="A12" s="2"/>
      <c r="B12" s="2"/>
      <c r="C12" s="189" t="s">
        <v>52</v>
      </c>
      <c r="D12" s="190"/>
      <c r="E12" s="189" t="s">
        <v>53</v>
      </c>
      <c r="F12" s="190"/>
      <c r="G12" s="2"/>
      <c r="H12" s="2"/>
      <c r="O12" s="181" t="s">
        <v>52</v>
      </c>
      <c r="P12" s="181"/>
      <c r="R12" s="181" t="s">
        <v>53</v>
      </c>
      <c r="S12" s="181"/>
    </row>
    <row r="13" spans="1:19">
      <c r="A13" s="4" t="s">
        <v>38</v>
      </c>
      <c r="B13" s="4" t="s">
        <v>39</v>
      </c>
      <c r="C13" s="47" t="s">
        <v>54</v>
      </c>
      <c r="D13" s="47" t="s">
        <v>55</v>
      </c>
      <c r="E13" s="47" t="s">
        <v>56</v>
      </c>
      <c r="F13" s="47" t="s">
        <v>57</v>
      </c>
      <c r="G13" s="4" t="s">
        <v>40</v>
      </c>
      <c r="H13" s="182" t="s">
        <v>41</v>
      </c>
      <c r="I13" s="183"/>
      <c r="J13" s="183"/>
      <c r="K13" s="183"/>
      <c r="L13" s="184"/>
      <c r="O13" s="35" t="s">
        <v>4</v>
      </c>
      <c r="P13" s="35" t="s">
        <v>42</v>
      </c>
      <c r="R13" s="35" t="s">
        <v>4</v>
      </c>
      <c r="S13" s="35" t="s">
        <v>42</v>
      </c>
    </row>
    <row r="14" spans="1:19">
      <c r="A14" s="9"/>
      <c r="B14" s="9"/>
      <c r="C14" s="9"/>
      <c r="D14" s="9"/>
      <c r="E14" s="9"/>
      <c r="F14" s="9"/>
      <c r="H14" s="87">
        <v>100</v>
      </c>
      <c r="I14" s="24">
        <f>I9</f>
        <v>45</v>
      </c>
      <c r="J14" s="24">
        <f>J9</f>
        <v>30</v>
      </c>
      <c r="K14" s="85">
        <f>K9</f>
        <v>60</v>
      </c>
      <c r="L14" s="85">
        <f>L9</f>
        <v>30</v>
      </c>
      <c r="N14" s="42" t="s">
        <v>19</v>
      </c>
      <c r="O14" s="36">
        <f>'Tabla de cálculo'!C31</f>
        <v>0</v>
      </c>
      <c r="P14" s="37">
        <f>'Tabla de cálculo'!D31</f>
        <v>0</v>
      </c>
      <c r="Q14" s="42" t="s">
        <v>19</v>
      </c>
      <c r="R14" s="36">
        <f>'Tabla de cálculo'!$C$42</f>
        <v>0</v>
      </c>
      <c r="S14" s="37">
        <f>'Tabla de cálculo'!$D$42</f>
        <v>0</v>
      </c>
    </row>
    <row r="15" spans="1:19">
      <c r="A15" s="27">
        <v>10</v>
      </c>
      <c r="B15" s="28">
        <f t="shared" ref="B15:B25" si="0">EXP($B$7*G15+$B$8)</f>
        <v>2529.6700091343491</v>
      </c>
      <c r="C15" s="28">
        <f>B15*($I$9/100)</f>
        <v>1138.3515041104572</v>
      </c>
      <c r="D15" s="28">
        <f t="shared" ref="D15:D25" si="1">B15*($J$9/100)</f>
        <v>758.90100274030476</v>
      </c>
      <c r="E15" s="28">
        <f t="shared" ref="E15:E25" si="2">B15*($K$9/100)</f>
        <v>1517.8020054806095</v>
      </c>
      <c r="F15" s="28">
        <f>B15*($L$9/100)</f>
        <v>758.90100274030476</v>
      </c>
      <c r="G15" s="29">
        <f t="shared" ref="G15:G25" si="3">LN(A15)</f>
        <v>2.3025850929940459</v>
      </c>
      <c r="H15" s="29">
        <f t="shared" ref="H15:H25" si="4">LN(B15)</f>
        <v>7.8358441420424869</v>
      </c>
      <c r="I15" s="81">
        <f>LN(C15)</f>
        <v>7.0373364458247156</v>
      </c>
      <c r="J15" s="84">
        <f>LN(D15)</f>
        <v>6.631871337716551</v>
      </c>
      <c r="K15" s="81">
        <f>LN(E15)</f>
        <v>7.3250185182764964</v>
      </c>
      <c r="L15" s="82">
        <f>LN(E15)</f>
        <v>7.3250185182764964</v>
      </c>
      <c r="N15" s="43"/>
      <c r="O15" s="38">
        <f>'Tabla de cálculo'!C32</f>
        <v>0</v>
      </c>
      <c r="P15" s="39">
        <f>'Tabla de cálculo'!D32</f>
        <v>0</v>
      </c>
      <c r="Q15" s="43"/>
      <c r="R15" s="38">
        <f>'Tabla de cálculo'!$C$43</f>
        <v>0</v>
      </c>
      <c r="S15" s="39">
        <f>'Tabla de cálculo'!$D$42</f>
        <v>0</v>
      </c>
    </row>
    <row r="16" spans="1:19">
      <c r="A16" s="27">
        <v>15</v>
      </c>
      <c r="B16" s="28">
        <f t="shared" si="0"/>
        <v>1522.0240830420719</v>
      </c>
      <c r="C16" s="28">
        <f>B16*($I$9/100)</f>
        <v>684.91083736893233</v>
      </c>
      <c r="D16" s="28">
        <f t="shared" si="1"/>
        <v>456.60722491262158</v>
      </c>
      <c r="E16" s="28">
        <f t="shared" si="2"/>
        <v>913.21444982524315</v>
      </c>
      <c r="F16" s="28">
        <f t="shared" ref="F16:F25" si="5">B16*($L$9/100)</f>
        <v>456.60722491262158</v>
      </c>
      <c r="G16" s="29">
        <f t="shared" si="3"/>
        <v>2.7080502011022101</v>
      </c>
      <c r="H16" s="29">
        <f t="shared" si="4"/>
        <v>7.3277963615829567</v>
      </c>
      <c r="I16" s="83">
        <f t="shared" ref="I16:I25" si="6">LN(C16)</f>
        <v>6.5292886653651854</v>
      </c>
      <c r="J16" s="29">
        <f t="shared" ref="J16:J25" si="7">LN(D16)</f>
        <v>6.1238235572570208</v>
      </c>
      <c r="K16" s="83">
        <f t="shared" ref="K16:K25" si="8">LN(E16)</f>
        <v>6.8169707378169662</v>
      </c>
      <c r="L16" s="30">
        <f t="shared" ref="L16:L25" si="9">LN(E16)</f>
        <v>6.8169707378169662</v>
      </c>
      <c r="N16" s="43" t="s">
        <v>5</v>
      </c>
      <c r="O16" s="38">
        <f>'Tabla de cálculo'!C32</f>
        <v>0</v>
      </c>
      <c r="P16" s="39">
        <f>'Tabla de cálculo'!D33</f>
        <v>0</v>
      </c>
      <c r="Q16" s="43" t="s">
        <v>5</v>
      </c>
      <c r="R16" s="38">
        <f>'Tabla de cálculo'!$C$43</f>
        <v>0</v>
      </c>
      <c r="S16" s="39">
        <f>'Tabla de cálculo'!$E$43</f>
        <v>0</v>
      </c>
    </row>
    <row r="17" spans="1:19">
      <c r="A17" s="27">
        <v>20</v>
      </c>
      <c r="B17" s="28">
        <f t="shared" si="0"/>
        <v>1061.3858350821959</v>
      </c>
      <c r="C17" s="28">
        <f>B17*($I$9/100)</f>
        <v>477.62362578698816</v>
      </c>
      <c r="D17" s="28">
        <f t="shared" si="1"/>
        <v>318.41575052465873</v>
      </c>
      <c r="E17" s="28">
        <f t="shared" si="2"/>
        <v>636.83150104931747</v>
      </c>
      <c r="F17" s="28">
        <f t="shared" si="5"/>
        <v>318.41575052465873</v>
      </c>
      <c r="G17" s="29">
        <f t="shared" si="3"/>
        <v>2.9957322735539909</v>
      </c>
      <c r="H17" s="29">
        <f t="shared" si="4"/>
        <v>6.9673307248008758</v>
      </c>
      <c r="I17" s="83">
        <f t="shared" si="6"/>
        <v>6.1688230285831045</v>
      </c>
      <c r="J17" s="29">
        <f t="shared" si="7"/>
        <v>5.7633579204749399</v>
      </c>
      <c r="K17" s="83">
        <f t="shared" si="8"/>
        <v>6.4565051010348853</v>
      </c>
      <c r="L17" s="30">
        <f t="shared" si="9"/>
        <v>6.4565051010348853</v>
      </c>
      <c r="N17" s="43"/>
      <c r="O17" s="38">
        <f>'Tabla de cálculo'!C33</f>
        <v>0</v>
      </c>
      <c r="P17" s="39">
        <f>'Tabla de cálculo'!D33</f>
        <v>0</v>
      </c>
      <c r="Q17" s="43"/>
      <c r="R17" s="38">
        <f>'Tabla de cálculo'!$C$44</f>
        <v>0</v>
      </c>
      <c r="S17" s="39">
        <f>'Tabla de cálculo'!$E$43</f>
        <v>0</v>
      </c>
    </row>
    <row r="18" spans="1:19">
      <c r="A18" s="27">
        <v>25</v>
      </c>
      <c r="B18" s="28">
        <f t="shared" si="0"/>
        <v>802.5</v>
      </c>
      <c r="C18" s="28">
        <f>B18*($I$9/100)</f>
        <v>361.125</v>
      </c>
      <c r="D18" s="28">
        <f t="shared" si="1"/>
        <v>240.75</v>
      </c>
      <c r="E18" s="28">
        <f t="shared" si="2"/>
        <v>481.5</v>
      </c>
      <c r="F18" s="28">
        <f t="shared" si="5"/>
        <v>240.75</v>
      </c>
      <c r="G18" s="29">
        <f t="shared" si="3"/>
        <v>3.2188758248682006</v>
      </c>
      <c r="H18" s="29">
        <f t="shared" si="4"/>
        <v>6.6877318550041709</v>
      </c>
      <c r="I18" s="83">
        <f t="shared" si="6"/>
        <v>5.8892241587863996</v>
      </c>
      <c r="J18" s="29">
        <f t="shared" si="7"/>
        <v>5.483759050678235</v>
      </c>
      <c r="K18" s="83">
        <f t="shared" si="8"/>
        <v>6.1769062312381804</v>
      </c>
      <c r="L18" s="30">
        <f t="shared" si="9"/>
        <v>6.1769062312381804</v>
      </c>
      <c r="N18" s="43" t="s">
        <v>5</v>
      </c>
      <c r="O18" s="38">
        <f>'Tabla de cálculo'!C33</f>
        <v>0</v>
      </c>
      <c r="P18" s="39">
        <f>'Tabla de cálculo'!D34</f>
        <v>0</v>
      </c>
      <c r="Q18" s="43" t="s">
        <v>5</v>
      </c>
      <c r="R18" s="38">
        <f>'Tabla de cálculo'!$C$44</f>
        <v>0</v>
      </c>
      <c r="S18" s="39">
        <f>'Tabla de cálculo'!$E$44</f>
        <v>0</v>
      </c>
    </row>
    <row r="19" spans="1:19">
      <c r="A19" s="27">
        <v>30</v>
      </c>
      <c r="B19" s="28">
        <f t="shared" si="0"/>
        <v>638.60297847608581</v>
      </c>
      <c r="C19" s="28">
        <f t="shared" ref="C19:C25" si="10">B19*($I$9/100)</f>
        <v>287.37134031423864</v>
      </c>
      <c r="D19" s="28">
        <f t="shared" si="1"/>
        <v>191.58089354282575</v>
      </c>
      <c r="E19" s="28">
        <f t="shared" si="2"/>
        <v>383.1617870856515</v>
      </c>
      <c r="F19" s="28">
        <f t="shared" si="5"/>
        <v>191.58089354282575</v>
      </c>
      <c r="G19" s="29">
        <f t="shared" si="3"/>
        <v>3.4011973816621555</v>
      </c>
      <c r="H19" s="29">
        <f t="shared" si="4"/>
        <v>6.4592829443413455</v>
      </c>
      <c r="I19" s="83">
        <f t="shared" si="6"/>
        <v>5.6607752481235742</v>
      </c>
      <c r="J19" s="29">
        <f t="shared" si="7"/>
        <v>5.2553101400154096</v>
      </c>
      <c r="K19" s="83">
        <f t="shared" si="8"/>
        <v>5.948457320575355</v>
      </c>
      <c r="L19" s="30">
        <f t="shared" si="9"/>
        <v>5.948457320575355</v>
      </c>
      <c r="N19" s="43"/>
      <c r="O19" s="38">
        <f>'Tabla de cálculo'!C34</f>
        <v>0</v>
      </c>
      <c r="P19" s="39">
        <f>'Tabla de cálculo'!D34</f>
        <v>0</v>
      </c>
      <c r="Q19" s="43"/>
      <c r="R19" s="38">
        <f>'Tabla de cálculo'!$C$45</f>
        <v>0</v>
      </c>
      <c r="S19" s="39">
        <f>'Tabla de cálculo'!$E$44</f>
        <v>0</v>
      </c>
    </row>
    <row r="20" spans="1:19">
      <c r="A20" s="27">
        <v>35</v>
      </c>
      <c r="B20" s="28">
        <f t="shared" si="0"/>
        <v>526.43725070147923</v>
      </c>
      <c r="C20" s="28">
        <f t="shared" si="10"/>
        <v>236.89676281566565</v>
      </c>
      <c r="D20" s="28">
        <f t="shared" si="1"/>
        <v>157.93117521044377</v>
      </c>
      <c r="E20" s="28">
        <f t="shared" si="2"/>
        <v>315.86235042088754</v>
      </c>
      <c r="F20" s="28">
        <f t="shared" si="5"/>
        <v>157.93117521044377</v>
      </c>
      <c r="G20" s="29">
        <f t="shared" si="3"/>
        <v>3.5553480614894135</v>
      </c>
      <c r="H20" s="29">
        <f t="shared" si="4"/>
        <v>6.2661321425177912</v>
      </c>
      <c r="I20" s="83">
        <f t="shared" si="6"/>
        <v>5.4676244463000199</v>
      </c>
      <c r="J20" s="29">
        <f t="shared" si="7"/>
        <v>5.0621593381918553</v>
      </c>
      <c r="K20" s="83">
        <f t="shared" si="8"/>
        <v>5.7553065187518007</v>
      </c>
      <c r="L20" s="30">
        <f t="shared" si="9"/>
        <v>5.7553065187518007</v>
      </c>
      <c r="N20" s="43" t="s">
        <v>5</v>
      </c>
      <c r="O20" s="38">
        <f>'Tabla de cálculo'!C34</f>
        <v>0</v>
      </c>
      <c r="P20" s="39">
        <f>'Tabla de cálculo'!D35</f>
        <v>0</v>
      </c>
      <c r="Q20" s="43" t="s">
        <v>6</v>
      </c>
      <c r="R20" s="38">
        <f>'Tabla de cálculo'!$C$45</f>
        <v>0</v>
      </c>
      <c r="S20" s="39">
        <f>'Tabla de cálculo'!G35</f>
        <v>0</v>
      </c>
    </row>
    <row r="21" spans="1:19" ht="15" customHeight="1">
      <c r="A21" s="27">
        <v>40</v>
      </c>
      <c r="B21" s="28">
        <f t="shared" si="0"/>
        <v>445.33076916962426</v>
      </c>
      <c r="C21" s="28">
        <f t="shared" si="10"/>
        <v>200.39884612633091</v>
      </c>
      <c r="D21" s="28">
        <f t="shared" si="1"/>
        <v>133.59923075088727</v>
      </c>
      <c r="E21" s="28">
        <f t="shared" si="2"/>
        <v>267.19846150177455</v>
      </c>
      <c r="F21" s="28">
        <f t="shared" si="5"/>
        <v>133.59923075088727</v>
      </c>
      <c r="G21" s="29">
        <f t="shared" si="3"/>
        <v>3.6888794541139363</v>
      </c>
      <c r="H21" s="29">
        <f t="shared" si="4"/>
        <v>6.0988173075592647</v>
      </c>
      <c r="I21" s="83">
        <f t="shared" si="6"/>
        <v>5.3003096113414934</v>
      </c>
      <c r="J21" s="29">
        <f t="shared" si="7"/>
        <v>4.8948445032333288</v>
      </c>
      <c r="K21" s="83">
        <f t="shared" si="8"/>
        <v>5.5879916837932742</v>
      </c>
      <c r="L21" s="30">
        <f t="shared" si="9"/>
        <v>5.5879916837932742</v>
      </c>
      <c r="N21" s="43"/>
      <c r="O21" s="38">
        <f>'Tabla de cálculo'!C35</f>
        <v>0</v>
      </c>
      <c r="P21" s="39">
        <f>'Tabla de cálculo'!D35</f>
        <v>0</v>
      </c>
      <c r="Q21" s="43"/>
      <c r="R21" s="38"/>
      <c r="S21" s="39"/>
    </row>
    <row r="22" spans="1:19">
      <c r="A22" s="27">
        <v>45</v>
      </c>
      <c r="B22" s="28">
        <f t="shared" si="0"/>
        <v>384.22763017837582</v>
      </c>
      <c r="C22" s="28">
        <f t="shared" si="10"/>
        <v>172.90243358026913</v>
      </c>
      <c r="D22" s="28">
        <f t="shared" si="1"/>
        <v>115.26828905351275</v>
      </c>
      <c r="E22" s="28">
        <f t="shared" si="2"/>
        <v>230.53657810702549</v>
      </c>
      <c r="F22" s="28">
        <f t="shared" si="5"/>
        <v>115.26828905351275</v>
      </c>
      <c r="G22" s="29">
        <f t="shared" si="3"/>
        <v>3.8066624897703196</v>
      </c>
      <c r="H22" s="29">
        <f t="shared" si="4"/>
        <v>5.9512351638818162</v>
      </c>
      <c r="I22" s="83">
        <f t="shared" si="6"/>
        <v>5.1527274676640449</v>
      </c>
      <c r="J22" s="29">
        <f t="shared" si="7"/>
        <v>4.7472623595558803</v>
      </c>
      <c r="K22" s="83">
        <f t="shared" si="8"/>
        <v>5.4404095401158257</v>
      </c>
      <c r="L22" s="30">
        <f t="shared" si="9"/>
        <v>5.4404095401158257</v>
      </c>
      <c r="N22" s="43" t="s">
        <v>5</v>
      </c>
      <c r="O22" s="38">
        <f>'Tabla de cálculo'!C35</f>
        <v>0</v>
      </c>
      <c r="P22" s="39">
        <f>'Tabla de cálculo'!D36</f>
        <v>0</v>
      </c>
      <c r="Q22" s="43"/>
      <c r="R22" s="38"/>
      <c r="S22" s="39"/>
    </row>
    <row r="23" spans="1:19">
      <c r="A23" s="27">
        <v>50</v>
      </c>
      <c r="B23" s="28">
        <f t="shared" si="0"/>
        <v>336.70879188899988</v>
      </c>
      <c r="C23" s="28">
        <f t="shared" si="10"/>
        <v>151.51895635004996</v>
      </c>
      <c r="D23" s="28">
        <f t="shared" si="1"/>
        <v>101.01263756669996</v>
      </c>
      <c r="E23" s="28">
        <f t="shared" si="2"/>
        <v>202.02527513339993</v>
      </c>
      <c r="F23" s="28">
        <f t="shared" si="5"/>
        <v>101.01263756669996</v>
      </c>
      <c r="G23" s="29">
        <f t="shared" si="3"/>
        <v>3.912023005428146</v>
      </c>
      <c r="H23" s="29">
        <f t="shared" si="4"/>
        <v>5.8192184377625598</v>
      </c>
      <c r="I23" s="83">
        <f t="shared" si="6"/>
        <v>5.0207107415447885</v>
      </c>
      <c r="J23" s="29">
        <f t="shared" si="7"/>
        <v>4.6152456334366239</v>
      </c>
      <c r="K23" s="83">
        <f t="shared" si="8"/>
        <v>5.3083928139965693</v>
      </c>
      <c r="L23" s="30">
        <f t="shared" si="9"/>
        <v>5.3083928139965693</v>
      </c>
      <c r="N23" s="43"/>
      <c r="O23" s="10">
        <f>'Tabla de cálculo'!C36</f>
        <v>0</v>
      </c>
      <c r="P23" s="39">
        <f>'Tabla de cálculo'!D36</f>
        <v>0</v>
      </c>
      <c r="Q23" s="43"/>
      <c r="R23" s="10"/>
      <c r="S23" s="39"/>
    </row>
    <row r="24" spans="1:19">
      <c r="A24" s="27">
        <v>55</v>
      </c>
      <c r="B24" s="28">
        <f t="shared" si="0"/>
        <v>298.80607442941647</v>
      </c>
      <c r="C24" s="28">
        <f t="shared" si="10"/>
        <v>134.46273349323741</v>
      </c>
      <c r="D24" s="28">
        <f t="shared" si="1"/>
        <v>89.641822328824944</v>
      </c>
      <c r="E24" s="28">
        <f t="shared" si="2"/>
        <v>179.28364465764989</v>
      </c>
      <c r="F24" s="28">
        <f t="shared" si="5"/>
        <v>89.641822328824944</v>
      </c>
      <c r="G24" s="29">
        <f t="shared" si="3"/>
        <v>4.0073331852324712</v>
      </c>
      <c r="H24" s="29">
        <f t="shared" si="4"/>
        <v>5.6997947824677402</v>
      </c>
      <c r="I24" s="83">
        <f t="shared" si="6"/>
        <v>4.9012870862499689</v>
      </c>
      <c r="J24" s="29">
        <f t="shared" si="7"/>
        <v>4.4958219781418043</v>
      </c>
      <c r="K24" s="83">
        <f t="shared" si="8"/>
        <v>5.1889691587017497</v>
      </c>
      <c r="L24" s="30">
        <f t="shared" si="9"/>
        <v>5.1889691587017497</v>
      </c>
      <c r="N24" s="44" t="s">
        <v>6</v>
      </c>
      <c r="O24" s="40">
        <f>'Tabla de cálculo'!C36</f>
        <v>0</v>
      </c>
      <c r="P24" s="41">
        <f>'Tabla de cálculo'!E36</f>
        <v>0</v>
      </c>
      <c r="Q24" s="44"/>
      <c r="R24" s="40"/>
      <c r="S24" s="41"/>
    </row>
    <row r="25" spans="1:19" ht="13.5" thickBot="1">
      <c r="A25" s="31">
        <v>60</v>
      </c>
      <c r="B25" s="32">
        <f t="shared" si="0"/>
        <v>267.94172882168209</v>
      </c>
      <c r="C25" s="32">
        <f t="shared" si="10"/>
        <v>120.57377796975695</v>
      </c>
      <c r="D25" s="32">
        <f t="shared" si="1"/>
        <v>80.382518646504622</v>
      </c>
      <c r="E25" s="32">
        <f t="shared" si="2"/>
        <v>160.76503729300924</v>
      </c>
      <c r="F25" s="32">
        <f t="shared" si="5"/>
        <v>80.382518646504622</v>
      </c>
      <c r="G25" s="33">
        <f t="shared" si="3"/>
        <v>4.0943445622221004</v>
      </c>
      <c r="H25" s="33">
        <f t="shared" si="4"/>
        <v>5.5907695270997344</v>
      </c>
      <c r="I25" s="86">
        <f t="shared" si="6"/>
        <v>4.7922618308819631</v>
      </c>
      <c r="J25" s="33">
        <f t="shared" si="7"/>
        <v>4.3867967227737985</v>
      </c>
      <c r="K25" s="86">
        <f t="shared" si="8"/>
        <v>5.0799439033337439</v>
      </c>
      <c r="L25" s="34">
        <f t="shared" si="9"/>
        <v>5.0799439033337439</v>
      </c>
      <c r="O25" s="3">
        <v>45</v>
      </c>
      <c r="P25" s="3">
        <v>10</v>
      </c>
      <c r="R25" s="3">
        <v>45</v>
      </c>
      <c r="S25" s="3">
        <v>10</v>
      </c>
    </row>
    <row r="26" spans="1:19" ht="13.5" thickTop="1">
      <c r="A26" s="11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</row>
    <row r="27" spans="1:19">
      <c r="A27" s="11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</row>
    <row r="28" spans="1:19">
      <c r="A28" s="11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</row>
    <row r="29" spans="1:19">
      <c r="A29" s="11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</row>
    <row r="30" spans="1:19">
      <c r="A30" s="11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</row>
    <row r="31" spans="1:19">
      <c r="A31" s="11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</row>
    <row r="32" spans="1:19">
      <c r="A32" s="11"/>
      <c r="B32" s="25"/>
      <c r="C32" s="25"/>
      <c r="D32" s="25"/>
      <c r="E32" s="12"/>
      <c r="F32" s="12"/>
      <c r="G32" s="13"/>
      <c r="H32" s="13"/>
      <c r="I32" s="13"/>
      <c r="J32" s="13"/>
      <c r="K32" s="13"/>
      <c r="L32" s="13"/>
    </row>
    <row r="33" spans="1:12">
      <c r="A33" s="11"/>
      <c r="B33" s="25"/>
      <c r="C33" s="25"/>
      <c r="D33" s="25"/>
      <c r="E33" s="12"/>
      <c r="F33" s="12"/>
      <c r="G33" s="13"/>
      <c r="H33" s="13"/>
      <c r="I33" s="13"/>
      <c r="J33" s="13"/>
      <c r="K33" s="13"/>
      <c r="L33" s="13"/>
    </row>
    <row r="34" spans="1:12">
      <c r="A34" s="11"/>
      <c r="B34" s="25"/>
      <c r="C34" s="25"/>
      <c r="D34" s="25"/>
      <c r="E34" s="12"/>
      <c r="F34" s="12"/>
      <c r="G34" s="13"/>
      <c r="H34" s="13"/>
      <c r="I34" s="13"/>
      <c r="J34" s="13"/>
      <c r="K34" s="13"/>
      <c r="L34" s="13"/>
    </row>
    <row r="35" spans="1:12">
      <c r="A35" s="11"/>
      <c r="B35" s="25"/>
      <c r="C35" s="25"/>
      <c r="D35" s="25"/>
      <c r="E35" s="12"/>
      <c r="F35" s="12"/>
      <c r="G35" s="13"/>
      <c r="H35" s="13"/>
      <c r="I35" s="13"/>
      <c r="J35" s="13"/>
      <c r="K35" s="13"/>
      <c r="L35" s="13"/>
    </row>
    <row r="36" spans="1:12">
      <c r="A36" s="11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</row>
    <row r="37" spans="1:12">
      <c r="A37" s="11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</row>
    <row r="38" spans="1:12">
      <c r="A38" s="11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</row>
    <row r="39" spans="1:12">
      <c r="A39" s="11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</row>
    <row r="40" spans="1:12">
      <c r="A40" s="11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</row>
    <row r="41" spans="1:12">
      <c r="A41" s="11"/>
      <c r="B41" s="12"/>
      <c r="C41" s="12"/>
      <c r="D41" s="12"/>
      <c r="E41" s="12"/>
      <c r="F41" s="12"/>
      <c r="G41" s="13"/>
      <c r="H41" s="13"/>
      <c r="I41" s="13"/>
      <c r="J41" s="13"/>
      <c r="K41" s="13"/>
      <c r="L41" s="13"/>
    </row>
    <row r="42" spans="1:12">
      <c r="A42" s="11"/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13"/>
    </row>
    <row r="43" spans="1:12">
      <c r="A43" s="11"/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</row>
    <row r="44" spans="1:12">
      <c r="A44" s="11"/>
      <c r="B44" s="12"/>
      <c r="C44" s="12"/>
      <c r="D44" s="12"/>
      <c r="E44" s="12"/>
      <c r="F44" s="12"/>
      <c r="G44" s="13"/>
      <c r="H44" s="13"/>
      <c r="I44" s="13"/>
      <c r="J44" s="13"/>
      <c r="K44" s="13"/>
      <c r="L44" s="13"/>
    </row>
    <row r="45" spans="1:12">
      <c r="A45" s="11"/>
      <c r="B45" s="12"/>
      <c r="C45" s="12"/>
      <c r="D45" s="12"/>
      <c r="E45" s="12"/>
      <c r="F45" s="12"/>
      <c r="G45" s="13"/>
      <c r="H45" s="13"/>
      <c r="I45" s="13"/>
      <c r="J45" s="13"/>
      <c r="K45" s="13"/>
      <c r="L45" s="13"/>
    </row>
    <row r="46" spans="1:12">
      <c r="A46" s="11"/>
      <c r="B46" s="12"/>
      <c r="C46" s="12"/>
      <c r="D46" s="12"/>
      <c r="E46" s="12"/>
      <c r="F46" s="12"/>
      <c r="G46" s="13"/>
      <c r="H46" s="13"/>
      <c r="I46" s="13"/>
      <c r="J46" s="13"/>
      <c r="K46" s="13"/>
      <c r="L46" s="13"/>
    </row>
    <row r="47" spans="1:12">
      <c r="A47" s="11"/>
      <c r="B47" s="12"/>
      <c r="C47" s="12"/>
      <c r="D47" s="12"/>
      <c r="E47" s="12"/>
      <c r="F47" s="12"/>
      <c r="G47" s="13"/>
      <c r="H47" s="13"/>
      <c r="I47" s="13"/>
      <c r="J47" s="13"/>
      <c r="K47" s="13"/>
      <c r="L47" s="13"/>
    </row>
    <row r="48" spans="1:12">
      <c r="A48" s="11"/>
      <c r="B48" s="12"/>
      <c r="C48" s="12"/>
      <c r="D48" s="12"/>
      <c r="E48" s="12"/>
      <c r="F48" s="12"/>
      <c r="G48" s="13"/>
      <c r="H48" s="13"/>
      <c r="I48" s="13"/>
      <c r="J48" s="13"/>
      <c r="K48" s="13"/>
      <c r="L48" s="13"/>
    </row>
    <row r="49" spans="1:12">
      <c r="A49" s="11"/>
      <c r="B49" s="12"/>
      <c r="C49" s="12"/>
      <c r="D49" s="12"/>
      <c r="E49" s="12"/>
      <c r="F49" s="12"/>
      <c r="G49" s="13"/>
      <c r="H49" s="13"/>
      <c r="I49" s="13"/>
      <c r="J49" s="13"/>
      <c r="K49" s="13"/>
      <c r="L49" s="13"/>
    </row>
    <row r="50" spans="1:12">
      <c r="A50" s="11"/>
      <c r="B50" s="12"/>
      <c r="C50" s="12"/>
      <c r="D50" s="12"/>
      <c r="E50" s="12"/>
      <c r="F50" s="12"/>
      <c r="G50" s="13"/>
      <c r="H50" s="13"/>
      <c r="I50" s="13"/>
      <c r="J50" s="13"/>
      <c r="K50" s="13"/>
      <c r="L50" s="13"/>
    </row>
    <row r="51" spans="1:12">
      <c r="A51" s="11"/>
      <c r="B51" s="12"/>
      <c r="C51" s="12"/>
      <c r="D51" s="12"/>
      <c r="E51" s="12"/>
      <c r="F51" s="12"/>
      <c r="G51" s="13"/>
      <c r="H51" s="13"/>
      <c r="I51" s="13"/>
      <c r="J51" s="13"/>
      <c r="K51" s="13"/>
      <c r="L51" s="13"/>
    </row>
    <row r="52" spans="1:12">
      <c r="A52" s="11"/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</row>
    <row r="53" spans="1:12">
      <c r="A53" s="11"/>
      <c r="B53" s="12"/>
      <c r="C53" s="12"/>
      <c r="D53" s="12"/>
      <c r="E53" s="12"/>
      <c r="F53" s="12"/>
      <c r="G53" s="13"/>
      <c r="H53" s="13"/>
      <c r="I53" s="13"/>
      <c r="J53" s="13"/>
      <c r="K53" s="13"/>
      <c r="L53" s="13"/>
    </row>
    <row r="54" spans="1:12">
      <c r="A54" s="11"/>
      <c r="B54" s="12"/>
      <c r="C54" s="12"/>
      <c r="D54" s="12"/>
      <c r="E54" s="12"/>
      <c r="F54" s="12"/>
      <c r="G54" s="13"/>
      <c r="H54" s="13"/>
      <c r="I54" s="13"/>
      <c r="J54" s="13"/>
      <c r="K54" s="13"/>
      <c r="L54" s="13"/>
    </row>
    <row r="55" spans="1:12">
      <c r="A55" s="11"/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</row>
    <row r="56" spans="1:12">
      <c r="A56" s="11"/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</row>
    <row r="57" spans="1:12">
      <c r="A57" s="11"/>
      <c r="B57" s="12"/>
      <c r="C57" s="12"/>
      <c r="D57" s="12"/>
      <c r="E57" s="12"/>
      <c r="F57" s="12"/>
      <c r="G57" s="13"/>
      <c r="H57" s="13"/>
      <c r="I57" s="13"/>
      <c r="J57" s="13"/>
      <c r="K57" s="13"/>
      <c r="L57" s="13"/>
    </row>
    <row r="58" spans="1:12">
      <c r="A58" s="11"/>
      <c r="B58" s="12"/>
      <c r="C58" s="12"/>
      <c r="D58" s="12"/>
      <c r="E58" s="12"/>
      <c r="F58" s="12"/>
      <c r="G58" s="13"/>
      <c r="H58" s="13"/>
      <c r="I58" s="13"/>
      <c r="J58" s="13"/>
      <c r="K58" s="13"/>
      <c r="L58" s="13"/>
    </row>
    <row r="59" spans="1:12">
      <c r="A59" s="11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3"/>
    </row>
    <row r="60" spans="1:12">
      <c r="A60" s="11"/>
      <c r="B60" s="12"/>
      <c r="C60" s="12"/>
      <c r="D60" s="12"/>
      <c r="E60" s="12"/>
      <c r="F60" s="12"/>
      <c r="G60" s="13"/>
      <c r="H60" s="13"/>
      <c r="I60" s="13"/>
      <c r="J60" s="13"/>
      <c r="K60" s="13"/>
      <c r="L60" s="13"/>
    </row>
    <row r="61" spans="1:12">
      <c r="A61" s="11"/>
      <c r="B61" s="12"/>
      <c r="C61" s="12"/>
      <c r="D61" s="12"/>
      <c r="E61" s="12"/>
      <c r="F61" s="12"/>
      <c r="G61" s="13"/>
      <c r="H61" s="13"/>
      <c r="I61" s="13"/>
      <c r="J61" s="13"/>
      <c r="K61" s="13"/>
      <c r="L61" s="13"/>
    </row>
    <row r="62" spans="1:12">
      <c r="A62" s="11"/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</row>
    <row r="63" spans="1:12" ht="15" customHeight="1">
      <c r="A63" s="11"/>
      <c r="B63" s="12"/>
      <c r="C63" s="12"/>
      <c r="D63" s="12"/>
      <c r="E63" s="12"/>
      <c r="F63" s="12"/>
      <c r="G63" s="13"/>
      <c r="H63" s="13"/>
      <c r="I63" s="13"/>
      <c r="J63" s="13"/>
      <c r="K63" s="13"/>
      <c r="L63" s="13"/>
    </row>
    <row r="64" spans="1:12">
      <c r="A64" s="11"/>
      <c r="B64" s="12"/>
      <c r="C64" s="12"/>
      <c r="D64" s="12"/>
      <c r="E64" s="12"/>
      <c r="F64" s="12"/>
      <c r="G64" s="13"/>
      <c r="H64" s="13"/>
      <c r="I64" s="13"/>
      <c r="J64" s="13"/>
      <c r="K64" s="13"/>
      <c r="L64" s="13"/>
    </row>
    <row r="65" spans="1:12">
      <c r="A65" s="11"/>
      <c r="B65" s="12"/>
      <c r="C65" s="12"/>
      <c r="D65" s="12"/>
      <c r="E65" s="12"/>
      <c r="F65" s="12"/>
      <c r="G65" s="13"/>
      <c r="H65" s="13"/>
      <c r="I65" s="13"/>
      <c r="J65" s="13"/>
      <c r="K65" s="13"/>
      <c r="L65" s="13"/>
    </row>
    <row r="66" spans="1:12">
      <c r="A66" s="11"/>
      <c r="B66" s="12"/>
      <c r="C66" s="12"/>
      <c r="D66" s="12"/>
      <c r="E66" s="12"/>
      <c r="F66" s="12"/>
      <c r="G66" s="13"/>
      <c r="H66" s="13"/>
      <c r="I66" s="13"/>
      <c r="J66" s="13"/>
      <c r="K66" s="13"/>
      <c r="L66" s="13"/>
    </row>
    <row r="67" spans="1:12">
      <c r="A67" s="11"/>
      <c r="B67" s="12"/>
      <c r="C67" s="12"/>
      <c r="D67" s="12"/>
      <c r="E67" s="12"/>
      <c r="F67" s="12"/>
      <c r="G67" s="13"/>
      <c r="H67" s="13"/>
      <c r="I67" s="13"/>
      <c r="J67" s="13"/>
      <c r="K67" s="13"/>
      <c r="L67" s="13"/>
    </row>
    <row r="68" spans="1:12">
      <c r="A68" s="11"/>
      <c r="B68" s="12"/>
      <c r="C68" s="12"/>
      <c r="D68" s="12"/>
      <c r="E68" s="12"/>
      <c r="F68" s="12"/>
      <c r="G68" s="13"/>
      <c r="H68" s="13"/>
      <c r="I68" s="13"/>
      <c r="J68" s="13"/>
      <c r="K68" s="13"/>
      <c r="L68" s="13"/>
    </row>
    <row r="69" spans="1:12">
      <c r="A69" s="11"/>
      <c r="B69" s="12"/>
      <c r="C69" s="12"/>
      <c r="D69" s="12"/>
      <c r="E69" s="12"/>
      <c r="F69" s="12"/>
      <c r="G69" s="13"/>
      <c r="H69" s="13"/>
      <c r="I69" s="13"/>
      <c r="J69" s="13"/>
      <c r="K69" s="13"/>
      <c r="L69" s="13"/>
    </row>
    <row r="70" spans="1:12" ht="15" customHeight="1">
      <c r="A70" s="11"/>
      <c r="B70" s="12"/>
      <c r="C70" s="12"/>
      <c r="D70" s="12"/>
      <c r="E70" s="12"/>
      <c r="F70" s="12"/>
      <c r="G70" s="13"/>
      <c r="H70" s="13"/>
      <c r="I70" s="13"/>
      <c r="J70" s="13"/>
      <c r="K70" s="13"/>
      <c r="L70" s="13"/>
    </row>
    <row r="71" spans="1:12">
      <c r="A71" s="11"/>
      <c r="B71" s="12"/>
      <c r="C71" s="12"/>
      <c r="D71" s="12"/>
      <c r="E71" s="12"/>
      <c r="F71" s="12"/>
      <c r="G71" s="13"/>
      <c r="H71" s="13"/>
      <c r="I71" s="13"/>
      <c r="J71" s="13"/>
      <c r="K71" s="13"/>
      <c r="L71" s="13"/>
    </row>
    <row r="72" spans="1:12">
      <c r="A72" s="11"/>
      <c r="B72" s="12"/>
      <c r="C72" s="12"/>
      <c r="D72" s="12"/>
      <c r="E72" s="12"/>
      <c r="F72" s="12"/>
      <c r="G72" s="13"/>
      <c r="H72" s="13"/>
      <c r="I72" s="13"/>
      <c r="J72" s="13"/>
      <c r="K72" s="13"/>
      <c r="L72" s="13"/>
    </row>
    <row r="73" spans="1:12">
      <c r="A73" s="11"/>
      <c r="B73" s="12"/>
      <c r="C73" s="12"/>
      <c r="D73" s="12"/>
      <c r="E73" s="12"/>
      <c r="F73" s="12"/>
      <c r="G73" s="13"/>
      <c r="H73" s="13"/>
      <c r="I73" s="13"/>
      <c r="J73" s="13"/>
      <c r="K73" s="13"/>
      <c r="L73" s="13"/>
    </row>
    <row r="74" spans="1:12">
      <c r="A74" s="11"/>
      <c r="B74" s="12"/>
      <c r="C74" s="12"/>
      <c r="D74" s="12"/>
      <c r="E74" s="12"/>
      <c r="F74" s="12"/>
      <c r="G74" s="13"/>
      <c r="H74" s="13"/>
      <c r="I74" s="13"/>
      <c r="J74" s="13"/>
      <c r="K74" s="13"/>
      <c r="L74" s="13"/>
    </row>
    <row r="75" spans="1:12">
      <c r="A75" s="11"/>
      <c r="B75" s="12"/>
      <c r="C75" s="12"/>
      <c r="D75" s="12"/>
      <c r="E75" s="12"/>
      <c r="F75" s="12"/>
      <c r="G75" s="13"/>
      <c r="H75" s="13"/>
      <c r="I75" s="13"/>
      <c r="J75" s="13"/>
      <c r="K75" s="13"/>
      <c r="L75" s="13"/>
    </row>
    <row r="76" spans="1:12">
      <c r="A76" s="11"/>
      <c r="B76" s="12"/>
      <c r="C76" s="12"/>
      <c r="D76" s="12"/>
      <c r="E76" s="12"/>
      <c r="F76" s="12"/>
      <c r="G76" s="13"/>
      <c r="H76" s="13"/>
      <c r="I76" s="13"/>
      <c r="J76" s="13"/>
      <c r="K76" s="13"/>
      <c r="L76" s="13"/>
    </row>
    <row r="77" spans="1:12">
      <c r="A77" s="11"/>
      <c r="B77" s="12"/>
      <c r="C77" s="12"/>
      <c r="D77" s="12"/>
      <c r="E77" s="12"/>
      <c r="F77" s="12"/>
      <c r="G77" s="13"/>
      <c r="H77" s="13"/>
      <c r="I77" s="13"/>
      <c r="J77" s="13"/>
      <c r="K77" s="13"/>
      <c r="L77" s="13"/>
    </row>
    <row r="78" spans="1:12">
      <c r="A78" s="11"/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</row>
    <row r="79" spans="1:12">
      <c r="A79" s="11"/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</row>
    <row r="80" spans="1:12">
      <c r="A80" s="11"/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</row>
    <row r="81" spans="1:12" ht="15" customHeight="1">
      <c r="A81" s="11"/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</row>
    <row r="82" spans="1:12">
      <c r="A82" s="11"/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</row>
    <row r="83" spans="1:12">
      <c r="A83" s="11"/>
      <c r="B83" s="12"/>
      <c r="C83" s="12"/>
      <c r="D83" s="12"/>
      <c r="E83" s="12"/>
      <c r="F83" s="12"/>
      <c r="G83" s="13"/>
      <c r="H83" s="13"/>
      <c r="I83" s="13"/>
      <c r="J83" s="13"/>
      <c r="K83" s="13"/>
      <c r="L83" s="13"/>
    </row>
    <row r="84" spans="1:12">
      <c r="A84" s="11"/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</row>
    <row r="85" spans="1:12">
      <c r="A85" s="11"/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</row>
    <row r="86" spans="1:12">
      <c r="A86" s="11"/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</row>
    <row r="87" spans="1:12">
      <c r="A87" s="11"/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</row>
    <row r="88" spans="1:12">
      <c r="A88" s="11"/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</row>
    <row r="89" spans="1:12">
      <c r="A89" s="11"/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</row>
    <row r="90" spans="1:12">
      <c r="A90" s="11"/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</row>
    <row r="91" spans="1:12">
      <c r="A91" s="11"/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</row>
    <row r="92" spans="1:12">
      <c r="A92" s="11"/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</row>
    <row r="93" spans="1:12">
      <c r="A93" s="11"/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</row>
    <row r="94" spans="1:12">
      <c r="A94" s="11"/>
      <c r="B94" s="12"/>
      <c r="C94" s="12"/>
      <c r="D94" s="12"/>
      <c r="E94" s="12"/>
      <c r="F94" s="12"/>
      <c r="G94" s="13"/>
      <c r="H94" s="13"/>
      <c r="I94" s="13"/>
      <c r="J94" s="13"/>
      <c r="K94" s="13"/>
      <c r="L94" s="13"/>
    </row>
    <row r="95" spans="1:12">
      <c r="A95" s="11"/>
      <c r="B95" s="12"/>
      <c r="C95" s="12"/>
      <c r="D95" s="12"/>
      <c r="E95" s="12"/>
      <c r="F95" s="12"/>
      <c r="G95" s="13"/>
      <c r="H95" s="13"/>
      <c r="I95" s="13"/>
      <c r="J95" s="13"/>
      <c r="K95" s="13"/>
      <c r="L95" s="13"/>
    </row>
    <row r="96" spans="1:12">
      <c r="A96" s="11"/>
      <c r="B96" s="12"/>
      <c r="C96" s="12"/>
      <c r="D96" s="12"/>
      <c r="E96" s="12"/>
      <c r="F96" s="12"/>
      <c r="G96" s="13"/>
      <c r="H96" s="13"/>
      <c r="I96" s="13"/>
      <c r="J96" s="13"/>
      <c r="K96" s="13"/>
      <c r="L96" s="13"/>
    </row>
    <row r="97" spans="1:12">
      <c r="A97" s="11"/>
      <c r="B97" s="12"/>
      <c r="C97" s="12"/>
      <c r="D97" s="12"/>
      <c r="E97" s="12"/>
      <c r="F97" s="12"/>
      <c r="G97" s="13"/>
      <c r="H97" s="13"/>
      <c r="I97" s="13"/>
      <c r="J97" s="13"/>
      <c r="K97" s="13"/>
      <c r="L97" s="13"/>
    </row>
    <row r="98" spans="1:12">
      <c r="A98" s="11"/>
      <c r="B98" s="12"/>
      <c r="C98" s="12"/>
      <c r="D98" s="12"/>
      <c r="E98" s="12"/>
      <c r="F98" s="12"/>
      <c r="G98" s="13"/>
      <c r="H98" s="13"/>
      <c r="I98" s="13"/>
      <c r="J98" s="13"/>
      <c r="K98" s="13"/>
      <c r="L98" s="13"/>
    </row>
    <row r="99" spans="1:12">
      <c r="A99" s="11"/>
      <c r="B99" s="12"/>
      <c r="C99" s="12"/>
      <c r="D99" s="12"/>
      <c r="E99" s="12"/>
      <c r="F99" s="12"/>
      <c r="G99" s="13"/>
      <c r="H99" s="13"/>
      <c r="I99" s="13"/>
      <c r="J99" s="13"/>
      <c r="K99" s="13"/>
      <c r="L99" s="13"/>
    </row>
    <row r="100" spans="1:12">
      <c r="A100" s="11"/>
      <c r="B100" s="12"/>
      <c r="C100" s="12"/>
      <c r="D100" s="12"/>
      <c r="E100" s="12"/>
      <c r="F100" s="12"/>
      <c r="G100" s="13"/>
      <c r="H100" s="13"/>
      <c r="I100" s="13"/>
      <c r="J100" s="13"/>
      <c r="K100" s="13"/>
      <c r="L100" s="13"/>
    </row>
    <row r="101" spans="1:12">
      <c r="A101" s="11"/>
      <c r="B101" s="12"/>
      <c r="C101" s="12"/>
      <c r="D101" s="12"/>
      <c r="E101" s="12"/>
      <c r="F101" s="12"/>
      <c r="G101" s="13"/>
      <c r="H101" s="13"/>
      <c r="I101" s="13"/>
      <c r="J101" s="13"/>
      <c r="K101" s="13"/>
      <c r="L101" s="13"/>
    </row>
    <row r="102" spans="1:12">
      <c r="A102" s="11"/>
      <c r="B102" s="12"/>
      <c r="C102" s="12"/>
      <c r="D102" s="12"/>
      <c r="E102" s="12"/>
      <c r="F102" s="12"/>
      <c r="G102" s="13"/>
      <c r="H102" s="13"/>
      <c r="I102" s="13"/>
      <c r="J102" s="13"/>
      <c r="K102" s="13"/>
      <c r="L102" s="13"/>
    </row>
    <row r="103" spans="1:12">
      <c r="A103" s="11"/>
      <c r="B103" s="12"/>
      <c r="C103" s="12"/>
      <c r="D103" s="12"/>
      <c r="E103" s="12"/>
      <c r="F103" s="12"/>
      <c r="G103" s="13"/>
      <c r="H103" s="13"/>
      <c r="I103" s="13"/>
      <c r="J103" s="13"/>
      <c r="K103" s="13"/>
      <c r="L103" s="13"/>
    </row>
    <row r="137" ht="15" customHeight="1"/>
    <row r="153" ht="15" customHeight="1"/>
    <row r="154" ht="15" customHeight="1"/>
    <row r="155" ht="15" customHeight="1"/>
  </sheetData>
  <mergeCells count="9">
    <mergeCell ref="A1:B1"/>
    <mergeCell ref="I7:L7"/>
    <mergeCell ref="E12:F12"/>
    <mergeCell ref="C12:D12"/>
    <mergeCell ref="R12:S12"/>
    <mergeCell ref="I8:J8"/>
    <mergeCell ref="K8:L8"/>
    <mergeCell ref="H13:L13"/>
    <mergeCell ref="O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cálculo</vt:lpstr>
      <vt:lpstr>Formulas</vt:lpstr>
      <vt:lpstr>DMD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2002-09-26T11:45:25Z</cp:lastPrinted>
  <dcterms:created xsi:type="dcterms:W3CDTF">2002-09-25T13:16:50Z</dcterms:created>
  <dcterms:modified xsi:type="dcterms:W3CDTF">2020-09-06T21:18:04Z</dcterms:modified>
</cp:coreProperties>
</file>