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00" yWindow="225" windowWidth="6855" windowHeight="4860" activeTab="1"/>
  </bookViews>
  <sheets>
    <sheet name="Tabla de cálculo" sheetId="3" r:id="rId1"/>
    <sheet name="Formulas" sheetId="8" r:id="rId2"/>
    <sheet name="DMD" sheetId="7" r:id="rId3"/>
  </sheets>
  <definedNames>
    <definedName name="_1ABM_ABSM">#N/A</definedName>
    <definedName name="A">#N/A</definedName>
    <definedName name="ABMETA">#N/A</definedName>
    <definedName name="DMAX">#N/A</definedName>
    <definedName name="K">#N/A</definedName>
    <definedName name="Q">#N/A</definedName>
    <definedName name="S">#N/A</definedName>
  </definedNames>
  <calcPr calcId="125725"/>
</workbook>
</file>

<file path=xl/calcChain.xml><?xml version="1.0" encoding="utf-8"?>
<calcChain xmlns="http://schemas.openxmlformats.org/spreadsheetml/2006/main">
  <c r="F44" i="3"/>
  <c r="F45"/>
  <c r="F43"/>
  <c r="F34"/>
  <c r="F35"/>
  <c r="F36"/>
  <c r="C11" i="8"/>
  <c r="C9"/>
  <c r="C2"/>
  <c r="F33" i="3"/>
  <c r="F32" l="1"/>
  <c r="C4" i="8"/>
  <c r="L3"/>
  <c r="I3"/>
  <c r="F3"/>
  <c r="C31" i="3"/>
  <c r="C36"/>
  <c r="B36" s="1"/>
  <c r="B31"/>
  <c r="P14" i="7"/>
  <c r="C42" i="3"/>
  <c r="B42" s="1"/>
  <c r="C45"/>
  <c r="B45" s="1"/>
  <c r="L9" i="7"/>
  <c r="K9"/>
  <c r="J9"/>
  <c r="I9"/>
  <c r="S15"/>
  <c r="S14"/>
  <c r="R14"/>
  <c r="G23" i="3"/>
  <c r="G22"/>
  <c r="C43" s="1"/>
  <c r="G43" s="1"/>
  <c r="P24" i="7"/>
  <c r="P15"/>
  <c r="O14"/>
  <c r="G25"/>
  <c r="G24"/>
  <c r="G23"/>
  <c r="G22"/>
  <c r="G21"/>
  <c r="G20"/>
  <c r="G19"/>
  <c r="G18"/>
  <c r="G17"/>
  <c r="G16"/>
  <c r="G15"/>
  <c r="B6"/>
  <c r="B5"/>
  <c r="R20" l="1"/>
  <c r="R19"/>
  <c r="G45" i="3"/>
  <c r="B22" i="7"/>
  <c r="F22" s="1"/>
  <c r="B8"/>
  <c r="B9" s="1"/>
  <c r="L11" s="1"/>
  <c r="H36" i="3"/>
  <c r="B20" i="7"/>
  <c r="F20" s="1"/>
  <c r="J14"/>
  <c r="B18"/>
  <c r="F18" s="1"/>
  <c r="H45" i="3"/>
  <c r="I45" s="1"/>
  <c r="J45" s="1"/>
  <c r="H43"/>
  <c r="I43" s="1"/>
  <c r="I46" s="1"/>
  <c r="B43"/>
  <c r="I14" i="7"/>
  <c r="K14"/>
  <c r="L14"/>
  <c r="C20"/>
  <c r="I20" s="1"/>
  <c r="C22"/>
  <c r="I22" s="1"/>
  <c r="B17"/>
  <c r="C17" s="1"/>
  <c r="B23"/>
  <c r="F23" s="1"/>
  <c r="B19"/>
  <c r="E19" s="1"/>
  <c r="R16"/>
  <c r="R15"/>
  <c r="E18"/>
  <c r="D23"/>
  <c r="J23" s="1"/>
  <c r="D18"/>
  <c r="J18" s="1"/>
  <c r="D22"/>
  <c r="J22" s="1"/>
  <c r="D20" l="1"/>
  <c r="J20" s="1"/>
  <c r="D19"/>
  <c r="J19" s="1"/>
  <c r="E23"/>
  <c r="K23" s="1"/>
  <c r="E20"/>
  <c r="K20" s="1"/>
  <c r="B15"/>
  <c r="H20"/>
  <c r="F19"/>
  <c r="E17"/>
  <c r="L17" s="1"/>
  <c r="C18"/>
  <c r="I18" s="1"/>
  <c r="F17"/>
  <c r="D17"/>
  <c r="J17" s="1"/>
  <c r="E22"/>
  <c r="L22" s="1"/>
  <c r="B25"/>
  <c r="B21"/>
  <c r="H22"/>
  <c r="H18"/>
  <c r="B16"/>
  <c r="B24"/>
  <c r="K43" i="3"/>
  <c r="K46" s="1"/>
  <c r="K19" i="7"/>
  <c r="L19"/>
  <c r="K18"/>
  <c r="L18"/>
  <c r="L20"/>
  <c r="H15"/>
  <c r="H21"/>
  <c r="C21"/>
  <c r="I21" s="1"/>
  <c r="H19"/>
  <c r="C19"/>
  <c r="I19" s="1"/>
  <c r="H23"/>
  <c r="C23"/>
  <c r="I23" s="1"/>
  <c r="H17"/>
  <c r="I17"/>
  <c r="H25"/>
  <c r="C25"/>
  <c r="I25" s="1"/>
  <c r="S16"/>
  <c r="S17"/>
  <c r="K11"/>
  <c r="J11"/>
  <c r="K22" l="1"/>
  <c r="K17"/>
  <c r="C16"/>
  <c r="I16" s="1"/>
  <c r="D16"/>
  <c r="J16" s="1"/>
  <c r="H16"/>
  <c r="E16"/>
  <c r="F16"/>
  <c r="D25"/>
  <c r="J25" s="1"/>
  <c r="F25"/>
  <c r="E25"/>
  <c r="F15"/>
  <c r="D15"/>
  <c r="J15" s="1"/>
  <c r="C15"/>
  <c r="I15" s="1"/>
  <c r="E15"/>
  <c r="L23"/>
  <c r="D24"/>
  <c r="J24" s="1"/>
  <c r="E24"/>
  <c r="H24"/>
  <c r="C24"/>
  <c r="I24" s="1"/>
  <c r="F24"/>
  <c r="F21"/>
  <c r="E21"/>
  <c r="D21"/>
  <c r="J21" s="1"/>
  <c r="C44" i="3"/>
  <c r="H11" i="7"/>
  <c r="I11" s="1"/>
  <c r="K24" l="1"/>
  <c r="L24"/>
  <c r="L21"/>
  <c r="K21"/>
  <c r="K15"/>
  <c r="L15"/>
  <c r="K25"/>
  <c r="L25"/>
  <c r="L16"/>
  <c r="K16"/>
  <c r="G44" i="3"/>
  <c r="H44"/>
  <c r="R17" i="7"/>
  <c r="R18"/>
  <c r="G36" i="3"/>
  <c r="I36" s="1"/>
  <c r="J36" s="1"/>
  <c r="B44"/>
  <c r="E23"/>
  <c r="E22"/>
  <c r="C22"/>
  <c r="C32" l="1"/>
  <c r="O15" i="7" s="1"/>
  <c r="C33" i="3"/>
  <c r="C34"/>
  <c r="C35"/>
  <c r="H35" s="1"/>
  <c r="I44"/>
  <c r="S19" i="7"/>
  <c r="S18"/>
  <c r="P17"/>
  <c r="J44" i="3" l="1"/>
  <c r="J46" s="1"/>
  <c r="B32"/>
  <c r="G32"/>
  <c r="H32"/>
  <c r="G33"/>
  <c r="B33"/>
  <c r="H33"/>
  <c r="B34"/>
  <c r="G34"/>
  <c r="H34"/>
  <c r="B35"/>
  <c r="G35"/>
  <c r="S20" i="7" s="1"/>
  <c r="O16"/>
  <c r="P16"/>
  <c r="I32" i="3" l="1"/>
  <c r="K32" s="1"/>
  <c r="I33"/>
  <c r="K33" s="1"/>
  <c r="I35"/>
  <c r="J35" s="1"/>
  <c r="J37" s="1"/>
  <c r="I34"/>
  <c r="K34" s="1"/>
  <c r="O23" i="7"/>
  <c r="O24"/>
  <c r="P19"/>
  <c r="P18"/>
  <c r="O17"/>
  <c r="O18"/>
  <c r="I37" i="3" l="1"/>
  <c r="K37"/>
  <c r="F46"/>
  <c r="P21" i="7"/>
  <c r="P20"/>
  <c r="O19"/>
  <c r="O20"/>
  <c r="O21" l="1"/>
  <c r="O22"/>
  <c r="P23" l="1"/>
  <c r="P22"/>
  <c r="F37" i="3" l="1"/>
</calcChain>
</file>

<file path=xl/comments1.xml><?xml version="1.0" encoding="utf-8"?>
<comments xmlns="http://schemas.openxmlformats.org/spreadsheetml/2006/main">
  <authors>
    <author>Marcelo</author>
    <author>jfg</author>
    <author>nn</author>
  </authors>
  <commentList>
    <comment ref="B19" authorId="0">
      <text>
        <r>
          <rPr>
            <b/>
            <sz val="8"/>
            <color indexed="81"/>
            <rFont val="Tahoma"/>
            <family val="2"/>
          </rPr>
          <t>Completar los datos de la estructura actual del rodal
(Datos en guia)</t>
        </r>
      </text>
    </comment>
    <comment ref="D20" authorId="0">
      <text>
        <r>
          <rPr>
            <b/>
            <sz val="8"/>
            <color indexed="81"/>
            <rFont val="Tahoma"/>
            <family val="2"/>
          </rPr>
          <t>IDR máximo para la especie bajo manejo</t>
        </r>
      </text>
    </comment>
    <comment ref="F20" authorId="0">
      <text>
        <r>
          <rPr>
            <b/>
            <sz val="8"/>
            <color indexed="81"/>
            <rFont val="Tahoma"/>
            <family val="2"/>
          </rPr>
          <t>IDR máximo para la especie bajo manejo</t>
        </r>
      </text>
    </comment>
    <comment ref="D21" authorId="0">
      <text>
        <r>
          <rPr>
            <b/>
            <sz val="8"/>
            <color indexed="81"/>
            <rFont val="Tahoma"/>
            <family val="2"/>
          </rPr>
          <t>Diámetro de referencia para el IDR</t>
        </r>
      </text>
    </comment>
    <comment ref="F21" authorId="0">
      <text>
        <r>
          <rPr>
            <b/>
            <sz val="8"/>
            <color indexed="81"/>
            <rFont val="Tahoma"/>
            <family val="2"/>
          </rPr>
          <t>Diámetro de referencia para el IDR</t>
        </r>
      </text>
    </comment>
    <comment ref="D22" authorId="0">
      <text>
        <r>
          <rPr>
            <b/>
            <sz val="8"/>
            <color indexed="81"/>
            <rFont val="Tahoma"/>
            <family val="2"/>
          </rPr>
          <t>Corresponde a un % del IDR max.
Define la linea superior de manejo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2" authorId="0">
      <text>
        <r>
          <rPr>
            <b/>
            <sz val="8"/>
            <color indexed="81"/>
            <rFont val="Tahoma"/>
            <family val="2"/>
          </rPr>
          <t>Corresponde a un % del IDR max.
Define la linea superior de manejo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23" authorId="0">
      <text>
        <r>
          <rPr>
            <b/>
            <sz val="8"/>
            <color indexed="81"/>
            <rFont val="Tahoma"/>
            <family val="2"/>
          </rPr>
          <t>Corresponde a un % del IDR max.
Define la linea inferior de manejo</t>
        </r>
      </text>
    </comment>
    <comment ref="F23" authorId="0">
      <text>
        <r>
          <rPr>
            <b/>
            <sz val="8"/>
            <color indexed="81"/>
            <rFont val="Tahoma"/>
            <family val="2"/>
          </rPr>
          <t>Corresponde a un % del IDR max.
Define la linea inferior de manejo</t>
        </r>
      </text>
    </comment>
    <comment ref="B24" authorId="0">
      <text>
        <r>
          <rPr>
            <b/>
            <sz val="8"/>
            <color indexed="81"/>
            <rFont val="Tahoma"/>
            <family val="2"/>
          </rPr>
          <t>Colocar el diámetro que se fije como objetivo de manejo
DATO en guía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Pendiente de la curva
DATO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9" authorId="0">
      <text>
        <r>
          <rPr>
            <b/>
            <sz val="8"/>
            <color indexed="81"/>
            <rFont val="Tahoma"/>
            <family val="2"/>
          </rPr>
          <t xml:space="preserve">VER HOJA Distribución VOL
Ya se calcularon los volúmenes (antes y después de los raleos) segú  la ecuación:
VOL(m3) = 0,00025281818*Dq^2,26315
(multiplicando por la frecuencia para 
m3/ha)
</t>
        </r>
      </text>
    </comment>
    <comment ref="J29" authorId="1">
      <text>
        <r>
          <rPr>
            <b/>
            <sz val="8"/>
            <color indexed="81"/>
            <rFont val="Tahoma"/>
            <family val="2"/>
          </rPr>
          <t>VER HOJA Distribución VOL
aquí fueron calculados los 
volumenes de corta
De acuerdo a los tamaños se asiganan los productos 
correspondientes
Sin producto: menos a 10cm dap
Postes: e/ 10 y 25 cm dap
Aserrio: mayor a 25 cm dap</t>
        </r>
      </text>
    </comment>
    <comment ref="B30" authorId="0">
      <text>
        <r>
          <rPr>
            <b/>
            <sz val="8"/>
            <color indexed="81"/>
            <rFont val="Tahoma"/>
            <family val="2"/>
          </rPr>
          <t xml:space="preserve">Calcular la edad con la siguiente ecuación (en función del DAP):
Edad (años) = 26,9753+1,22159*Dq(cm) </t>
        </r>
      </text>
    </comment>
    <comment ref="C30" authorId="0">
      <text>
        <r>
          <rPr>
            <b/>
            <sz val="8"/>
            <color indexed="81"/>
            <rFont val="Tahoma"/>
            <family val="2"/>
          </rPr>
          <t>Ecuación para el cálculo:
Dq (cm)= Dqr * (N/IDR)^(1/b)</t>
        </r>
      </text>
    </comment>
    <comment ref="D30" authorId="2">
      <text>
        <r>
          <rPr>
            <b/>
            <sz val="8"/>
            <color indexed="81"/>
            <rFont val="Tahoma"/>
            <family val="2"/>
          </rPr>
          <t>Para calcular la frecuencia antes   de los raleos se utiliza la siquiente ecuación:
N = IDR /((Dqr/Dq)^b)
Según corresponda utilizar el IDRm1 o el IDRm2.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0">
      <text>
        <r>
          <rPr>
            <b/>
            <sz val="8"/>
            <color indexed="81"/>
            <rFont val="Tahoma"/>
            <family val="2"/>
          </rPr>
          <t>Surge de la diferencia entre las dos columnas anteriores</t>
        </r>
      </text>
    </comment>
    <comment ref="I30" authorId="0">
      <text>
        <r>
          <rPr>
            <b/>
            <sz val="8"/>
            <color indexed="81"/>
            <rFont val="Tahoma"/>
            <family val="2"/>
          </rPr>
          <t>Diferencia entre las columnas anteriores..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0" authorId="0">
      <text>
        <r>
          <rPr>
            <b/>
            <sz val="8"/>
            <color indexed="81"/>
            <rFont val="Tahoma"/>
            <family val="2"/>
          </rPr>
          <t xml:space="preserve">VER HOJA Distribución VOL
Ya se calcularon los volúmenes (antes y después de los raleos) segú  la ecuación:
VOL(m3) = 0,00025281818*Dq^2,26315
(multiplicando por la frecuencia para 
m3/ha)
</t>
        </r>
      </text>
    </comment>
    <comment ref="J40" authorId="1">
      <text>
        <r>
          <rPr>
            <b/>
            <sz val="8"/>
            <color indexed="81"/>
            <rFont val="Tahoma"/>
            <family val="2"/>
          </rPr>
          <t>VER HOJA Distribución VOL
aquí fueron calculados los 
volumenes de corta
De acuerdo a los tamaños se asiganan los productos 
correspondientes
Sin producto: menos a 10cm dap
Postes: e/ 10 y 25 cm dap
Aserrio: mayor a 25 cm dap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 xml:space="preserve">Calcular la edad con la siguiente ecuación (en función del DAP):
Edad (años) = 26,9753+1,22159*Dq(cm) </t>
        </r>
      </text>
    </comment>
    <comment ref="C41" authorId="0">
      <text>
        <r>
          <rPr>
            <b/>
            <sz val="8"/>
            <color indexed="81"/>
            <rFont val="Tahoma"/>
            <family val="2"/>
          </rPr>
          <t>Ecuación para el cálculo:
Dq (cm)= Dqr * (N/IDR)^1/b</t>
        </r>
      </text>
    </comment>
    <comment ref="D41" authorId="2">
      <text>
        <r>
          <rPr>
            <b/>
            <sz val="8"/>
            <color indexed="81"/>
            <rFont val="Tahoma"/>
            <family val="2"/>
          </rPr>
          <t>Para calcular la frecuencia antes   de los raleos se utiliza la siquiente ecuación:
N = IDR /((Dqr/Dq)^b)
Según corresponda utilizar el IDRm1 o el IDRm2.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1" authorId="0">
      <text>
        <r>
          <rPr>
            <b/>
            <sz val="8"/>
            <color indexed="81"/>
            <rFont val="Tahoma"/>
            <family val="2"/>
          </rPr>
          <t>Surge de la diferencia entre las dos columnas anteriores</t>
        </r>
      </text>
    </comment>
    <comment ref="I41" authorId="0">
      <text>
        <r>
          <rPr>
            <b/>
            <sz val="8"/>
            <color indexed="81"/>
            <rFont val="Tahoma"/>
            <family val="2"/>
          </rPr>
          <t>Diferencia entre las columnas anteriores..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<sst xmlns="http://schemas.openxmlformats.org/spreadsheetml/2006/main" count="144" uniqueCount="70">
  <si>
    <t>Corta</t>
  </si>
  <si>
    <t>Dq turno (cm)</t>
  </si>
  <si>
    <t>Tratamiento</t>
  </si>
  <si>
    <t>Edad</t>
  </si>
  <si>
    <t>Dq</t>
  </si>
  <si>
    <t>Raleo</t>
  </si>
  <si>
    <t>Corta Final</t>
  </si>
  <si>
    <t>Antes</t>
  </si>
  <si>
    <t>Despues</t>
  </si>
  <si>
    <t>Frecuencia (arb / ha)</t>
  </si>
  <si>
    <t>Volúmenes (m3 / ha)</t>
  </si>
  <si>
    <t>Total</t>
  </si>
  <si>
    <t>IDRm1</t>
  </si>
  <si>
    <t>IDRm2</t>
  </si>
  <si>
    <t>IDRmax</t>
  </si>
  <si>
    <t>b</t>
  </si>
  <si>
    <t>Estr.actual</t>
  </si>
  <si>
    <t>Dq (cm)</t>
  </si>
  <si>
    <t>Frec (ind/ha)</t>
  </si>
  <si>
    <t>Estructura actual</t>
  </si>
  <si>
    <t>Objetivos</t>
  </si>
  <si>
    <t>Corta (m3/ha)</t>
  </si>
  <si>
    <t>Aserrable</t>
  </si>
  <si>
    <t>Postes</t>
  </si>
  <si>
    <t>Diferencia</t>
  </si>
  <si>
    <t>Dqr (cm)</t>
  </si>
  <si>
    <t>Raleo 1</t>
  </si>
  <si>
    <t>Raleo 2</t>
  </si>
  <si>
    <t>Raleo 3</t>
  </si>
  <si>
    <t>Raleo 4</t>
  </si>
  <si>
    <t>%IDRm1</t>
  </si>
  <si>
    <t>%IDRm2</t>
  </si>
  <si>
    <t xml:space="preserve">Y = </t>
  </si>
  <si>
    <t>IDRmáx =</t>
  </si>
  <si>
    <t xml:space="preserve">X = </t>
  </si>
  <si>
    <t xml:space="preserve">b = </t>
  </si>
  <si>
    <r>
      <t>a</t>
    </r>
    <r>
      <rPr>
        <vertAlign val="subscript"/>
        <sz val="10"/>
        <color indexed="8"/>
        <rFont val="Calibri"/>
        <family val="2"/>
      </rPr>
      <t>máx</t>
    </r>
    <r>
      <rPr>
        <sz val="10"/>
        <color indexed="8"/>
        <rFont val="Calibri"/>
        <family val="2"/>
      </rPr>
      <t xml:space="preserve"> =</t>
    </r>
  </si>
  <si>
    <r>
      <t>100%IDR</t>
    </r>
    <r>
      <rPr>
        <vertAlign val="subscript"/>
        <sz val="10"/>
        <color indexed="8"/>
        <rFont val="Calibri"/>
        <family val="2"/>
      </rPr>
      <t>máx</t>
    </r>
  </si>
  <si>
    <t>DCM</t>
  </si>
  <si>
    <t>ind/ha 100</t>
  </si>
  <si>
    <t>ln (DCM)</t>
  </si>
  <si>
    <t>ln (ind/ha)</t>
  </si>
  <si>
    <t>ind/ha</t>
  </si>
  <si>
    <t>Austrocedrus chilensis</t>
  </si>
  <si>
    <t>ind/ha =</t>
  </si>
  <si>
    <t>Dq =</t>
  </si>
  <si>
    <t>%IDR</t>
  </si>
  <si>
    <r>
      <t>IDR</t>
    </r>
    <r>
      <rPr>
        <sz val="10"/>
        <color indexed="8"/>
        <rFont val="Calibri"/>
        <family val="2"/>
      </rPr>
      <t>m1</t>
    </r>
  </si>
  <si>
    <r>
      <t>IDR</t>
    </r>
    <r>
      <rPr>
        <sz val="10"/>
        <color indexed="8"/>
        <rFont val="Calibri"/>
        <family val="2"/>
      </rPr>
      <t>m2</t>
    </r>
  </si>
  <si>
    <t>Puntos de Referencias</t>
  </si>
  <si>
    <t>DMD 1</t>
  </si>
  <si>
    <t>DMD 2</t>
  </si>
  <si>
    <t>DMD1</t>
  </si>
  <si>
    <t>DMD2</t>
  </si>
  <si>
    <t>ind/ha IDRm1 DMD1</t>
  </si>
  <si>
    <t>ind/ha IDRm2 DMD1</t>
  </si>
  <si>
    <t>ind/ha IDRm1 DMD2</t>
  </si>
  <si>
    <t>ind/ha IDRm2 DMD2</t>
  </si>
  <si>
    <t>IDR actual</t>
  </si>
  <si>
    <t>-</t>
  </si>
  <si>
    <r>
      <t>IDR= N (Dqr/Dq)</t>
    </r>
    <r>
      <rPr>
        <b/>
        <vertAlign val="superscript"/>
        <sz val="12"/>
        <color theme="1"/>
        <rFont val="Trebuchet MS"/>
        <family val="2"/>
      </rPr>
      <t>b</t>
    </r>
  </si>
  <si>
    <t>IDR</t>
  </si>
  <si>
    <t>N</t>
  </si>
  <si>
    <r>
      <t>N= IDR/(Dqr/Dq)</t>
    </r>
    <r>
      <rPr>
        <b/>
        <vertAlign val="superscript"/>
        <sz val="12"/>
        <color theme="1"/>
        <rFont val="Trebuchet MS"/>
        <family val="2"/>
      </rPr>
      <t>b</t>
    </r>
  </si>
  <si>
    <r>
      <t>Dq=Dqr*(N/IDR)</t>
    </r>
    <r>
      <rPr>
        <b/>
        <vertAlign val="superscript"/>
        <sz val="12"/>
        <color theme="1"/>
        <rFont val="Trebuchet MS"/>
        <family val="2"/>
      </rPr>
      <t>(1/b)</t>
    </r>
  </si>
  <si>
    <t>Dqr</t>
  </si>
  <si>
    <t xml:space="preserve"> %IDRmax (45)</t>
  </si>
  <si>
    <t xml:space="preserve"> %IDRmax (30)</t>
  </si>
  <si>
    <t>IDR max</t>
  </si>
  <si>
    <t xml:space="preserve"> %IDRmax (60)</t>
  </si>
</sst>
</file>

<file path=xl/styles.xml><?xml version="1.0" encoding="utf-8"?>
<styleSheet xmlns="http://schemas.openxmlformats.org/spreadsheetml/2006/main">
  <numFmts count="5">
    <numFmt numFmtId="164" formatCode="#,##0\ &quot;Pts&quot;;\-#,##0\ &quot;Pts&quot;"/>
    <numFmt numFmtId="165" formatCode="#,##0.00\ &quot;Pts&quot;;\-#,##0.00\ &quot;Pts&quot;"/>
    <numFmt numFmtId="166" formatCode="0.0"/>
    <numFmt numFmtId="167" formatCode="0.00000"/>
    <numFmt numFmtId="168" formatCode="0.000"/>
  </numFmts>
  <fonts count="28">
    <font>
      <sz val="10"/>
      <name val="Arial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vertAlign val="subscript"/>
      <sz val="10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i/>
      <sz val="10"/>
      <color theme="0" tint="-4.9989318521683403E-2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/>
      <name val="Arial"/>
      <family val="2"/>
    </font>
    <font>
      <b/>
      <sz val="12"/>
      <color theme="1"/>
      <name val="Trebuchet MS"/>
      <family val="2"/>
    </font>
    <font>
      <b/>
      <vertAlign val="superscript"/>
      <sz val="12"/>
      <color theme="1"/>
      <name val="Trebuchet MS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499984740745262"/>
        <bgColor indexed="9"/>
      </patternFill>
    </fill>
    <fill>
      <patternFill patternType="solid">
        <fgColor theme="6" tint="0.79998168889431442"/>
        <bgColor indexed="9"/>
      </patternFill>
    </fill>
    <fill>
      <patternFill patternType="solid">
        <fgColor theme="6" tint="0.59999389629810485"/>
        <bgColor indexed="9"/>
      </patternFill>
    </fill>
    <fill>
      <patternFill patternType="solid">
        <fgColor theme="6" tint="0.39997558519241921"/>
        <bgColor indexed="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>
      <alignment vertical="top"/>
    </xf>
    <xf numFmtId="0" fontId="2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12" fillId="0" borderId="1" applyNumberFormat="0" applyFont="0" applyBorder="0" applyAlignment="0" applyProtection="0"/>
    <xf numFmtId="0" fontId="1" fillId="0" borderId="0"/>
  </cellStyleXfs>
  <cellXfs count="154">
    <xf numFmtId="0" fontId="0" fillId="0" borderId="0" xfId="0" applyAlignment="1"/>
    <xf numFmtId="0" fontId="0" fillId="0" borderId="0" xfId="0">
      <alignment vertical="top"/>
    </xf>
    <xf numFmtId="0" fontId="13" fillId="0" borderId="0" xfId="9" applyFont="1"/>
    <xf numFmtId="0" fontId="13" fillId="0" borderId="0" xfId="9" applyFont="1" applyAlignment="1">
      <alignment horizontal="center"/>
    </xf>
    <xf numFmtId="0" fontId="13" fillId="3" borderId="6" xfId="9" applyFont="1" applyFill="1" applyBorder="1" applyAlignment="1">
      <alignment horizontal="center"/>
    </xf>
    <xf numFmtId="0" fontId="13" fillId="4" borderId="6" xfId="9" applyFont="1" applyFill="1" applyBorder="1" applyAlignment="1">
      <alignment horizontal="center"/>
    </xf>
    <xf numFmtId="1" fontId="13" fillId="0" borderId="6" xfId="9" applyNumberFormat="1" applyFont="1" applyBorder="1" applyAlignment="1">
      <alignment horizontal="center"/>
    </xf>
    <xf numFmtId="1" fontId="13" fillId="5" borderId="6" xfId="9" applyNumberFormat="1" applyFont="1" applyFill="1" applyBorder="1" applyAlignment="1">
      <alignment horizontal="center"/>
    </xf>
    <xf numFmtId="1" fontId="13" fillId="5" borderId="5" xfId="9" applyNumberFormat="1" applyFont="1" applyFill="1" applyBorder="1" applyAlignment="1">
      <alignment horizontal="center"/>
    </xf>
    <xf numFmtId="0" fontId="13" fillId="5" borderId="0" xfId="9" applyFont="1" applyFill="1"/>
    <xf numFmtId="0" fontId="13" fillId="0" borderId="0" xfId="9" applyFont="1" applyBorder="1" applyAlignment="1">
      <alignment horizontal="center"/>
    </xf>
    <xf numFmtId="0" fontId="13" fillId="0" borderId="0" xfId="9" applyFont="1" applyFill="1" applyAlignment="1">
      <alignment horizontal="center"/>
    </xf>
    <xf numFmtId="1" fontId="13" fillId="0" borderId="0" xfId="9" applyNumberFormat="1" applyFont="1" applyFill="1" applyAlignment="1">
      <alignment horizontal="center"/>
    </xf>
    <xf numFmtId="168" fontId="13" fillId="0" borderId="0" xfId="9" applyNumberFormat="1" applyFont="1" applyFill="1" applyAlignment="1">
      <alignment horizontal="center"/>
    </xf>
    <xf numFmtId="0" fontId="13" fillId="0" borderId="0" xfId="9" applyFont="1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3" borderId="6" xfId="0" applyFont="1" applyFill="1" applyBorder="1" applyAlignment="1">
      <alignment horizontal="center"/>
    </xf>
    <xf numFmtId="0" fontId="18" fillId="3" borderId="6" xfId="9" applyFont="1" applyFill="1" applyBorder="1" applyAlignment="1">
      <alignment horizontal="center"/>
    </xf>
    <xf numFmtId="0" fontId="18" fillId="0" borderId="6" xfId="9" applyFont="1" applyFill="1" applyBorder="1" applyAlignment="1">
      <alignment horizontal="center"/>
    </xf>
    <xf numFmtId="168" fontId="13" fillId="0" borderId="6" xfId="0" applyNumberFormat="1" applyFont="1" applyBorder="1" applyAlignment="1">
      <alignment horizontal="center"/>
    </xf>
    <xf numFmtId="2" fontId="16" fillId="0" borderId="0" xfId="9" applyNumberFormat="1" applyFont="1" applyFill="1" applyBorder="1" applyAlignment="1">
      <alignment horizontal="center"/>
    </xf>
    <xf numFmtId="2" fontId="13" fillId="0" borderId="0" xfId="9" applyNumberFormat="1" applyFont="1" applyAlignment="1">
      <alignment horizontal="center"/>
    </xf>
    <xf numFmtId="0" fontId="19" fillId="0" borderId="0" xfId="9" applyFont="1" applyFill="1" applyAlignment="1">
      <alignment horizontal="center"/>
    </xf>
    <xf numFmtId="0" fontId="17" fillId="0" borderId="0" xfId="9" applyFont="1" applyFill="1" applyAlignment="1">
      <alignment horizontal="center"/>
    </xf>
    <xf numFmtId="1" fontId="13" fillId="0" borderId="15" xfId="9" applyNumberFormat="1" applyFont="1" applyBorder="1" applyAlignment="1">
      <alignment horizontal="center"/>
    </xf>
    <xf numFmtId="0" fontId="13" fillId="0" borderId="0" xfId="9" applyFont="1" applyFill="1"/>
    <xf numFmtId="166" fontId="13" fillId="0" borderId="0" xfId="9" applyNumberFormat="1" applyFont="1" applyFill="1" applyBorder="1" applyAlignment="1">
      <alignment horizontal="center"/>
    </xf>
    <xf numFmtId="0" fontId="13" fillId="5" borderId="13" xfId="9" applyFont="1" applyFill="1" applyBorder="1" applyAlignment="1">
      <alignment horizontal="center"/>
    </xf>
    <xf numFmtId="1" fontId="13" fillId="5" borderId="0" xfId="9" applyNumberFormat="1" applyFont="1" applyFill="1" applyBorder="1" applyAlignment="1">
      <alignment horizontal="center"/>
    </xf>
    <xf numFmtId="168" fontId="13" fillId="5" borderId="0" xfId="9" applyNumberFormat="1" applyFont="1" applyFill="1" applyBorder="1" applyAlignment="1">
      <alignment horizontal="center"/>
    </xf>
    <xf numFmtId="168" fontId="13" fillId="5" borderId="14" xfId="9" applyNumberFormat="1" applyFont="1" applyFill="1" applyBorder="1" applyAlignment="1">
      <alignment horizontal="center"/>
    </xf>
    <xf numFmtId="0" fontId="13" fillId="5" borderId="17" xfId="9" applyFont="1" applyFill="1" applyBorder="1" applyAlignment="1">
      <alignment horizontal="center"/>
    </xf>
    <xf numFmtId="1" fontId="13" fillId="5" borderId="18" xfId="9" applyNumberFormat="1" applyFont="1" applyFill="1" applyBorder="1" applyAlignment="1">
      <alignment horizontal="center"/>
    </xf>
    <xf numFmtId="168" fontId="13" fillId="5" borderId="18" xfId="9" applyNumberFormat="1" applyFont="1" applyFill="1" applyBorder="1" applyAlignment="1">
      <alignment horizontal="center"/>
    </xf>
    <xf numFmtId="168" fontId="13" fillId="5" borderId="19" xfId="9" applyNumberFormat="1" applyFont="1" applyFill="1" applyBorder="1" applyAlignment="1">
      <alignment horizontal="center"/>
    </xf>
    <xf numFmtId="0" fontId="13" fillId="6" borderId="16" xfId="9" applyFont="1" applyFill="1" applyBorder="1" applyAlignment="1">
      <alignment horizontal="center"/>
    </xf>
    <xf numFmtId="0" fontId="13" fillId="0" borderId="7" xfId="9" applyFont="1" applyBorder="1" applyAlignment="1">
      <alignment horizontal="center"/>
    </xf>
    <xf numFmtId="1" fontId="13" fillId="0" borderId="11" xfId="9" applyNumberFormat="1" applyFont="1" applyBorder="1" applyAlignment="1">
      <alignment horizontal="center"/>
    </xf>
    <xf numFmtId="166" fontId="13" fillId="0" borderId="0" xfId="9" applyNumberFormat="1" applyFont="1" applyBorder="1" applyAlignment="1">
      <alignment horizontal="center"/>
    </xf>
    <xf numFmtId="1" fontId="13" fillId="0" borderId="14" xfId="9" applyNumberFormat="1" applyFont="1" applyBorder="1" applyAlignment="1">
      <alignment horizontal="center"/>
    </xf>
    <xf numFmtId="0" fontId="13" fillId="0" borderId="8" xfId="9" applyFont="1" applyBorder="1" applyAlignment="1">
      <alignment horizontal="center"/>
    </xf>
    <xf numFmtId="1" fontId="13" fillId="0" borderId="12" xfId="9" applyNumberFormat="1" applyFont="1" applyBorder="1" applyAlignment="1">
      <alignment horizontal="center"/>
    </xf>
    <xf numFmtId="0" fontId="13" fillId="0" borderId="16" xfId="9" applyFont="1" applyBorder="1"/>
    <xf numFmtId="0" fontId="13" fillId="0" borderId="20" xfId="9" applyFont="1" applyBorder="1"/>
    <xf numFmtId="0" fontId="13" fillId="0" borderId="15" xfId="9" applyFont="1" applyBorder="1"/>
    <xf numFmtId="0" fontId="0" fillId="0" borderId="0" xfId="0" applyBorder="1" applyAlignment="1"/>
    <xf numFmtId="0" fontId="0" fillId="0" borderId="0" xfId="0" applyFill="1" applyBorder="1" applyAlignment="1"/>
    <xf numFmtId="0" fontId="13" fillId="3" borderId="6" xfId="9" applyFont="1" applyFill="1" applyBorder="1" applyAlignment="1">
      <alignment horizontal="center"/>
    </xf>
    <xf numFmtId="0" fontId="13" fillId="3" borderId="5" xfId="9" applyFont="1" applyFill="1" applyBorder="1" applyAlignment="1">
      <alignment horizontal="center"/>
    </xf>
    <xf numFmtId="1" fontId="13" fillId="0" borderId="0" xfId="9" applyNumberFormat="1" applyFont="1" applyBorder="1" applyAlignment="1">
      <alignment horizontal="center"/>
    </xf>
    <xf numFmtId="0" fontId="18" fillId="0" borderId="0" xfId="9" applyFont="1" applyFill="1" applyBorder="1" applyAlignment="1">
      <alignment horizontal="center"/>
    </xf>
    <xf numFmtId="168" fontId="13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3" borderId="3" xfId="9" applyFont="1" applyFill="1" applyBorder="1" applyAlignment="1">
      <alignment horizontal="left"/>
    </xf>
    <xf numFmtId="0" fontId="7" fillId="10" borderId="14" xfId="0" applyFont="1" applyFill="1" applyBorder="1" applyAlignment="1">
      <alignment horizontal="center" vertical="center"/>
    </xf>
    <xf numFmtId="0" fontId="7" fillId="8" borderId="0" xfId="0" applyFont="1" applyFill="1" applyBorder="1" applyAlignment="1">
      <alignment horizontal="center" vertical="center"/>
    </xf>
    <xf numFmtId="166" fontId="7" fillId="9" borderId="11" xfId="0" applyNumberFormat="1" applyFont="1" applyFill="1" applyBorder="1" applyAlignment="1">
      <alignment horizontal="center" vertical="center"/>
    </xf>
    <xf numFmtId="0" fontId="7" fillId="8" borderId="13" xfId="0" applyFont="1" applyFill="1" applyBorder="1" applyAlignment="1">
      <alignment horizontal="center" vertical="center"/>
    </xf>
    <xf numFmtId="166" fontId="7" fillId="9" borderId="14" xfId="0" applyNumberFormat="1" applyFont="1" applyFill="1" applyBorder="1" applyAlignment="1">
      <alignment horizontal="center" vertical="center"/>
    </xf>
    <xf numFmtId="1" fontId="7" fillId="9" borderId="14" xfId="0" applyNumberFormat="1" applyFont="1" applyFill="1" applyBorder="1" applyAlignment="1">
      <alignment horizontal="center" vertical="center"/>
    </xf>
    <xf numFmtId="1" fontId="7" fillId="10" borderId="14" xfId="0" applyNumberFormat="1" applyFont="1" applyFill="1" applyBorder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7" fillId="10" borderId="12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1" fontId="7" fillId="9" borderId="12" xfId="0" applyNumberFormat="1" applyFont="1" applyFill="1" applyBorder="1" applyAlignment="1">
      <alignment horizontal="center" vertical="center"/>
    </xf>
    <xf numFmtId="0" fontId="4" fillId="10" borderId="0" xfId="0" applyFont="1" applyFill="1" applyBorder="1" applyAlignment="1">
      <alignment horizontal="center"/>
    </xf>
    <xf numFmtId="1" fontId="0" fillId="8" borderId="0" xfId="0" applyNumberFormat="1" applyFill="1" applyBorder="1" applyAlignment="1">
      <alignment horizontal="center" vertical="center"/>
    </xf>
    <xf numFmtId="166" fontId="0" fillId="8" borderId="0" xfId="0" applyNumberFormat="1" applyFill="1" applyBorder="1" applyAlignment="1">
      <alignment horizontal="center" vertical="center"/>
    </xf>
    <xf numFmtId="1" fontId="0" fillId="5" borderId="0" xfId="0" applyNumberFormat="1" applyFill="1" applyBorder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6" fontId="0" fillId="8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8" borderId="8" xfId="0" applyNumberForma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2" fontId="0" fillId="5" borderId="0" xfId="0" applyNumberForma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1" fontId="4" fillId="5" borderId="6" xfId="0" applyNumberFormat="1" applyFont="1" applyFill="1" applyBorder="1" applyAlignment="1">
      <alignment horizontal="center" vertical="center"/>
    </xf>
    <xf numFmtId="2" fontId="7" fillId="5" borderId="14" xfId="0" applyNumberFormat="1" applyFont="1" applyFill="1" applyBorder="1" applyAlignment="1">
      <alignment horizontal="center" vertical="center"/>
    </xf>
    <xf numFmtId="166" fontId="4" fillId="8" borderId="8" xfId="0" applyNumberFormat="1" applyFont="1" applyFill="1" applyBorder="1" applyAlignment="1">
      <alignment horizontal="center" vertical="center"/>
    </xf>
    <xf numFmtId="168" fontId="13" fillId="5" borderId="9" xfId="9" applyNumberFormat="1" applyFont="1" applyFill="1" applyBorder="1" applyAlignment="1">
      <alignment horizontal="center"/>
    </xf>
    <xf numFmtId="168" fontId="13" fillId="5" borderId="11" xfId="9" applyNumberFormat="1" applyFont="1" applyFill="1" applyBorder="1" applyAlignment="1">
      <alignment horizontal="center"/>
    </xf>
    <xf numFmtId="168" fontId="13" fillId="5" borderId="13" xfId="9" applyNumberFormat="1" applyFont="1" applyFill="1" applyBorder="1" applyAlignment="1">
      <alignment horizontal="center"/>
    </xf>
    <xf numFmtId="168" fontId="13" fillId="5" borderId="7" xfId="9" applyNumberFormat="1" applyFont="1" applyFill="1" applyBorder="1" applyAlignment="1">
      <alignment horizontal="center"/>
    </xf>
    <xf numFmtId="1" fontId="13" fillId="0" borderId="20" xfId="9" applyNumberFormat="1" applyFont="1" applyBorder="1" applyAlignment="1">
      <alignment horizontal="center"/>
    </xf>
    <xf numFmtId="168" fontId="13" fillId="5" borderId="17" xfId="9" applyNumberFormat="1" applyFont="1" applyFill="1" applyBorder="1" applyAlignment="1">
      <alignment horizontal="center"/>
    </xf>
    <xf numFmtId="0" fontId="13" fillId="0" borderId="15" xfId="9" applyFont="1" applyBorder="1" applyAlignment="1">
      <alignment horizontal="center"/>
    </xf>
    <xf numFmtId="166" fontId="4" fillId="9" borderId="14" xfId="0" applyNumberFormat="1" applyFont="1" applyFill="1" applyBorder="1" applyAlignment="1">
      <alignment horizontal="center" vertical="center"/>
    </xf>
    <xf numFmtId="166" fontId="16" fillId="5" borderId="3" xfId="9" applyNumberFormat="1" applyFont="1" applyFill="1" applyBorder="1" applyAlignment="1">
      <alignment horizontal="center"/>
    </xf>
    <xf numFmtId="0" fontId="0" fillId="5" borderId="0" xfId="0" applyFill="1" applyAlignment="1"/>
    <xf numFmtId="0" fontId="11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left"/>
    </xf>
    <xf numFmtId="0" fontId="8" fillId="5" borderId="0" xfId="0" applyFont="1" applyFill="1" applyBorder="1">
      <alignment vertical="top"/>
    </xf>
    <xf numFmtId="0" fontId="0" fillId="5" borderId="0" xfId="0" applyFill="1">
      <alignment vertical="top"/>
    </xf>
    <xf numFmtId="0" fontId="11" fillId="5" borderId="0" xfId="0" applyFont="1" applyFill="1" applyBorder="1">
      <alignment vertical="top"/>
    </xf>
    <xf numFmtId="0" fontId="10" fillId="5" borderId="0" xfId="0" applyFont="1" applyFill="1" applyBorder="1">
      <alignment vertical="top"/>
    </xf>
    <xf numFmtId="0" fontId="9" fillId="5" borderId="0" xfId="0" applyFont="1" applyFill="1" applyBorder="1">
      <alignment vertical="top"/>
    </xf>
    <xf numFmtId="0" fontId="0" fillId="5" borderId="0" xfId="0" applyFill="1" applyBorder="1" applyAlignment="1"/>
    <xf numFmtId="2" fontId="0" fillId="5" borderId="0" xfId="0" applyNumberFormat="1" applyFill="1" applyAlignment="1"/>
    <xf numFmtId="0" fontId="0" fillId="5" borderId="0" xfId="0" applyFill="1" applyBorder="1" applyAlignment="1">
      <alignment horizontal="center" vertical="center"/>
    </xf>
    <xf numFmtId="166" fontId="0" fillId="5" borderId="0" xfId="0" applyNumberForma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center"/>
    </xf>
    <xf numFmtId="2" fontId="7" fillId="5" borderId="0" xfId="0" applyNumberFormat="1" applyFont="1" applyFill="1" applyBorder="1" applyAlignment="1">
      <alignment horizontal="center" vertical="center"/>
    </xf>
    <xf numFmtId="168" fontId="0" fillId="5" borderId="0" xfId="0" applyNumberFormat="1" applyFill="1" applyAlignment="1"/>
    <xf numFmtId="167" fontId="0" fillId="5" borderId="0" xfId="0" applyNumberFormat="1" applyFill="1" applyAlignment="1">
      <alignment horizontal="center"/>
    </xf>
    <xf numFmtId="167" fontId="0" fillId="5" borderId="0" xfId="0" applyNumberFormat="1" applyFill="1" applyAlignment="1"/>
    <xf numFmtId="0" fontId="4" fillId="8" borderId="8" xfId="0" applyFont="1" applyFill="1" applyBorder="1" applyAlignment="1">
      <alignment horizontal="center" vertical="center"/>
    </xf>
    <xf numFmtId="1" fontId="4" fillId="5" borderId="8" xfId="0" applyNumberFormat="1" applyFont="1" applyFill="1" applyBorder="1" applyAlignment="1">
      <alignment horizontal="center" vertical="center"/>
    </xf>
    <xf numFmtId="1" fontId="4" fillId="5" borderId="0" xfId="0" applyNumberFormat="1" applyFont="1" applyFill="1" applyBorder="1" applyAlignment="1">
      <alignment horizontal="center" vertical="center"/>
    </xf>
    <xf numFmtId="1" fontId="4" fillId="5" borderId="14" xfId="0" applyNumberFormat="1" applyFont="1" applyFill="1" applyBorder="1" applyAlignment="1">
      <alignment horizontal="center" vertical="center"/>
    </xf>
    <xf numFmtId="0" fontId="4" fillId="8" borderId="0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166" fontId="4" fillId="11" borderId="2" xfId="0" applyNumberFormat="1" applyFont="1" applyFill="1" applyBorder="1" applyAlignment="1">
      <alignment horizontal="center" vertical="center"/>
    </xf>
    <xf numFmtId="1" fontId="4" fillId="11" borderId="4" xfId="0" applyNumberFormat="1" applyFont="1" applyFill="1" applyBorder="1" applyAlignment="1">
      <alignment horizontal="center" vertical="center"/>
    </xf>
    <xf numFmtId="2" fontId="7" fillId="11" borderId="4" xfId="0" applyNumberFormat="1" applyFont="1" applyFill="1" applyBorder="1" applyAlignment="1">
      <alignment horizontal="center" vertical="center"/>
    </xf>
    <xf numFmtId="2" fontId="4" fillId="11" borderId="4" xfId="0" applyNumberFormat="1" applyFont="1" applyFill="1" applyBorder="1" applyAlignment="1">
      <alignment horizontal="center" vertical="center"/>
    </xf>
    <xf numFmtId="2" fontId="4" fillId="11" borderId="2" xfId="0" applyNumberFormat="1" applyFont="1" applyFill="1" applyBorder="1" applyAlignment="1">
      <alignment horizontal="center" vertical="center"/>
    </xf>
    <xf numFmtId="0" fontId="4" fillId="10" borderId="14" xfId="0" applyFont="1" applyFill="1" applyBorder="1" applyAlignment="1">
      <alignment horizontal="center"/>
    </xf>
    <xf numFmtId="0" fontId="4" fillId="10" borderId="13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 vertical="center"/>
    </xf>
    <xf numFmtId="0" fontId="21" fillId="0" borderId="0" xfId="0" applyFont="1" applyAlignment="1"/>
    <xf numFmtId="0" fontId="23" fillId="0" borderId="0" xfId="0" applyFont="1" applyAlignment="1"/>
    <xf numFmtId="1" fontId="24" fillId="0" borderId="21" xfId="0" applyNumberFormat="1" applyFont="1" applyBorder="1" applyAlignment="1"/>
    <xf numFmtId="0" fontId="4" fillId="0" borderId="0" xfId="0" applyFont="1" applyAlignment="1"/>
    <xf numFmtId="0" fontId="3" fillId="0" borderId="0" xfId="0" applyFont="1" applyAlignment="1"/>
    <xf numFmtId="1" fontId="25" fillId="13" borderId="21" xfId="0" applyNumberFormat="1" applyFont="1" applyFill="1" applyBorder="1" applyAlignment="1"/>
    <xf numFmtId="0" fontId="26" fillId="0" borderId="22" xfId="0" applyFont="1" applyBorder="1" applyAlignment="1"/>
    <xf numFmtId="0" fontId="27" fillId="0" borderId="23" xfId="0" applyFont="1" applyBorder="1" applyAlignment="1"/>
    <xf numFmtId="0" fontId="27" fillId="0" borderId="24" xfId="0" applyFont="1" applyBorder="1" applyAlignment="1"/>
    <xf numFmtId="0" fontId="27" fillId="0" borderId="25" xfId="0" applyFont="1" applyBorder="1" applyAlignment="1"/>
    <xf numFmtId="0" fontId="27" fillId="0" borderId="26" xfId="0" applyFont="1" applyBorder="1" applyAlignment="1"/>
    <xf numFmtId="1" fontId="0" fillId="13" borderId="0" xfId="0" applyNumberFormat="1" applyFill="1" applyAlignment="1"/>
    <xf numFmtId="0" fontId="7" fillId="12" borderId="3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20" fillId="7" borderId="9" xfId="0" applyFont="1" applyFill="1" applyBorder="1" applyAlignment="1">
      <alignment horizontal="center" vertical="center"/>
    </xf>
    <xf numFmtId="0" fontId="20" fillId="7" borderId="11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20" fillId="7" borderId="14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/>
    </xf>
    <xf numFmtId="0" fontId="4" fillId="9" borderId="0" xfId="0" applyFont="1" applyFill="1" applyBorder="1" applyAlignment="1">
      <alignment horizontal="center"/>
    </xf>
    <xf numFmtId="0" fontId="4" fillId="9" borderId="14" xfId="0" applyFont="1" applyFill="1" applyBorder="1" applyAlignment="1">
      <alignment horizontal="center"/>
    </xf>
    <xf numFmtId="0" fontId="13" fillId="3" borderId="3" xfId="9" applyFont="1" applyFill="1" applyBorder="1" applyAlignment="1">
      <alignment horizontal="center"/>
    </xf>
    <xf numFmtId="0" fontId="13" fillId="3" borderId="4" xfId="9" applyFont="1" applyFill="1" applyBorder="1" applyAlignment="1">
      <alignment horizontal="center"/>
    </xf>
    <xf numFmtId="0" fontId="13" fillId="3" borderId="5" xfId="9" applyFont="1" applyFill="1" applyBorder="1" applyAlignment="1">
      <alignment horizontal="center"/>
    </xf>
    <xf numFmtId="0" fontId="13" fillId="0" borderId="4" xfId="9" applyFont="1" applyBorder="1" applyAlignment="1">
      <alignment horizontal="center"/>
    </xf>
    <xf numFmtId="0" fontId="17" fillId="2" borderId="0" xfId="9" applyFont="1" applyFill="1" applyAlignment="1">
      <alignment horizontal="center"/>
    </xf>
    <xf numFmtId="0" fontId="13" fillId="6" borderId="3" xfId="9" applyFont="1" applyFill="1" applyBorder="1" applyAlignment="1">
      <alignment horizontal="center"/>
    </xf>
    <xf numFmtId="0" fontId="13" fillId="6" borderId="4" xfId="9" applyFont="1" applyFill="1" applyBorder="1" applyAlignment="1">
      <alignment horizontal="center"/>
    </xf>
    <xf numFmtId="0" fontId="13" fillId="6" borderId="5" xfId="9" applyFont="1" applyFill="1" applyBorder="1" applyAlignment="1">
      <alignment horizontal="center"/>
    </xf>
    <xf numFmtId="0" fontId="13" fillId="0" borderId="3" xfId="9" applyFont="1" applyBorder="1" applyAlignment="1">
      <alignment horizontal="center"/>
    </xf>
    <xf numFmtId="0" fontId="13" fillId="0" borderId="5" xfId="9" applyFont="1" applyBorder="1" applyAlignment="1">
      <alignment horizontal="center"/>
    </xf>
  </cellXfs>
  <cellStyles count="10">
    <cellStyle name="Cabecera 1" xfId="1"/>
    <cellStyle name="Cabecera 2" xfId="2"/>
    <cellStyle name="Fecha" xfId="3"/>
    <cellStyle name="Fijo" xfId="4"/>
    <cellStyle name="Monetario" xfId="5"/>
    <cellStyle name="Monetario0" xfId="6"/>
    <cellStyle name="Normal" xfId="0" builtinId="0"/>
    <cellStyle name="Normal 2" xfId="9"/>
    <cellStyle name="Punto0" xfId="7"/>
    <cellStyle name="Total" xfId="8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AR"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AR"/>
              <a:t>Estructura 5</a:t>
            </a:r>
          </a:p>
        </c:rich>
      </c:tx>
      <c:layout>
        <c:manualLayout>
          <c:xMode val="edge"/>
          <c:yMode val="edge"/>
          <c:x val="0.65168610832833163"/>
          <c:y val="0.18088737201365188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8876512987747162E-2"/>
          <c:y val="0.19453924914675771"/>
          <c:w val="0.77078736260902825"/>
          <c:h val="0.63481228668942136"/>
        </c:manualLayout>
      </c:layout>
      <c:barChart>
        <c:barDir val="col"/>
        <c:grouping val="stacked"/>
        <c:ser>
          <c:idx val="0"/>
          <c:order val="0"/>
          <c:tx>
            <c:v>Estructura remanente</c:v>
          </c:tx>
          <c:spPr>
            <a:solidFill>
              <a:srgbClr val="808080"/>
            </a:solid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v>Corta</c:v>
          </c:tx>
          <c:spPr>
            <a:pattFill prst="wdUpDiag">
              <a:fgClr>
                <a:srgbClr val="C0C0C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cat>
            <c:multiLvlStrRef>
              <c:f>#REF!</c:f>
            </c:multiLvl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overlap val="100"/>
        <c:axId val="94234496"/>
        <c:axId val="102183296"/>
      </c:barChart>
      <c:catAx>
        <c:axId val="942344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s-AR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Clase DAP (cm)</a:t>
                </a:r>
              </a:p>
            </c:rich>
          </c:tx>
          <c:layout>
            <c:manualLayout>
              <c:xMode val="edge"/>
              <c:yMode val="edge"/>
              <c:x val="0.26292163680832675"/>
              <c:y val="0.8907849829351535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AR"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2183296"/>
        <c:crosses val="autoZero"/>
        <c:auto val="1"/>
        <c:lblAlgn val="ctr"/>
        <c:lblOffset val="100"/>
        <c:tickLblSkip val="1"/>
        <c:tickMarkSkip val="1"/>
      </c:catAx>
      <c:valAx>
        <c:axId val="102183296"/>
        <c:scaling>
          <c:orientation val="minMax"/>
          <c:max val="400"/>
        </c:scaling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s-AR"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Frecuencia (ind/ha)</a:t>
                </a:r>
              </a:p>
            </c:rich>
          </c:tx>
          <c:layout>
            <c:manualLayout>
              <c:xMode val="edge"/>
              <c:yMode val="edge"/>
              <c:x val="1.123596738497123E-2"/>
              <c:y val="0.3276450511945393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AR" sz="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4234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5730398229457478"/>
          <c:y val="0.29010238907849895"/>
          <c:w val="0.32584305416416581"/>
          <c:h val="0.14675767918088736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lang="es-AR"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44" r="0.75000000000000144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lang="es-AR" sz="1600"/>
            </a:pPr>
            <a:r>
              <a:rPr lang="es-AR" sz="1600"/>
              <a:t>Diagrama de Manejo de la Densidad</a:t>
            </a:r>
          </a:p>
          <a:p>
            <a:pPr>
              <a:defRPr lang="es-AR" sz="1600"/>
            </a:pPr>
            <a:r>
              <a:rPr lang="es-AR" sz="1400" b="0" i="1"/>
              <a:t>Austrocedrus</a:t>
            </a:r>
            <a:r>
              <a:rPr lang="es-AR" sz="1400" b="0" i="1" baseline="0"/>
              <a:t> chilensis</a:t>
            </a:r>
            <a:endParaRPr lang="es-AR" sz="1400" b="0"/>
          </a:p>
        </c:rich>
      </c:tx>
      <c:layout>
        <c:manualLayout>
          <c:xMode val="edge"/>
          <c:yMode val="edge"/>
          <c:x val="0.23076372409804918"/>
          <c:y val="2.8978623709941729E-2"/>
        </c:manualLayout>
      </c:layout>
      <c:spPr>
        <a:solidFill>
          <a:schemeClr val="accent3">
            <a:lumMod val="20000"/>
            <a:lumOff val="80000"/>
          </a:schemeClr>
        </a:solidFill>
        <a:ln w="12700">
          <a:solidFill>
            <a:schemeClr val="accent3">
              <a:lumMod val="50000"/>
            </a:schemeClr>
          </a:solidFill>
        </a:ln>
      </c:spPr>
    </c:title>
    <c:plotArea>
      <c:layout>
        <c:manualLayout>
          <c:layoutTarget val="inner"/>
          <c:xMode val="edge"/>
          <c:yMode val="edge"/>
          <c:x val="0.10831763724261868"/>
          <c:y val="0.17948740493048457"/>
          <c:w val="0.8557679633813966"/>
          <c:h val="0.74278043178930764"/>
        </c:manualLayout>
      </c:layout>
      <c:scatterChart>
        <c:scatterStyle val="lineMarker"/>
        <c:ser>
          <c:idx val="0"/>
          <c:order val="0"/>
          <c:tx>
            <c:strRef>
              <c:f>DMD!$B$13</c:f>
              <c:strCache>
                <c:ptCount val="1"/>
                <c:pt idx="0">
                  <c:v>ind/ha 100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5400">
                <a:solidFill>
                  <a:sysClr val="windowText" lastClr="000000"/>
                </a:solidFill>
              </a:ln>
            </c:spPr>
            <c:trendlineType val="power"/>
            <c:forward val="1000"/>
            <c:backward val="6"/>
          </c:trendline>
          <c:xVal>
            <c:numRef>
              <c:f>DMD!$A$15:$A$25</c:f>
              <c:numCache>
                <c:formatCode>General</c:formatCode>
                <c:ptCount val="11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</c:numCache>
            </c:numRef>
          </c:xVal>
          <c:yVal>
            <c:numRef>
              <c:f>DMD!$B$15:$B$25</c:f>
              <c:numCache>
                <c:formatCode>0</c:formatCode>
                <c:ptCount val="11"/>
                <c:pt idx="0">
                  <c:v>2529.6700091343491</c:v>
                </c:pt>
                <c:pt idx="1">
                  <c:v>1522.0240830420719</c:v>
                </c:pt>
                <c:pt idx="2">
                  <c:v>1061.3858350821959</c:v>
                </c:pt>
                <c:pt idx="3">
                  <c:v>802.5</c:v>
                </c:pt>
                <c:pt idx="4">
                  <c:v>638.60297847608581</c:v>
                </c:pt>
                <c:pt idx="5">
                  <c:v>526.43725070147923</c:v>
                </c:pt>
                <c:pt idx="6">
                  <c:v>445.33076916962426</c:v>
                </c:pt>
                <c:pt idx="7">
                  <c:v>384.22763017837582</c:v>
                </c:pt>
                <c:pt idx="8">
                  <c:v>336.70879188899988</c:v>
                </c:pt>
                <c:pt idx="9">
                  <c:v>298.80607442941647</c:v>
                </c:pt>
                <c:pt idx="10">
                  <c:v>267.94172882168209</c:v>
                </c:pt>
              </c:numCache>
            </c:numRef>
          </c:yVal>
        </c:ser>
        <c:ser>
          <c:idx val="1"/>
          <c:order val="1"/>
          <c:tx>
            <c:strRef>
              <c:f>DMD!$C$13</c:f>
              <c:strCache>
                <c:ptCount val="1"/>
                <c:pt idx="0">
                  <c:v>ind/ha IDRm1 DMD1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  <c:trendlineType val="power"/>
            <c:forward val="1000"/>
            <c:backward val="8"/>
          </c:trendline>
          <c:xVal>
            <c:numRef>
              <c:f>DMD!$A$15:$A$25</c:f>
              <c:numCache>
                <c:formatCode>General</c:formatCode>
                <c:ptCount val="11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</c:numCache>
            </c:numRef>
          </c:xVal>
          <c:yVal>
            <c:numRef>
              <c:f>DMD!$C$15:$C$25</c:f>
              <c:numCache>
                <c:formatCode>0</c:formatCode>
                <c:ptCount val="11"/>
                <c:pt idx="0">
                  <c:v>1138.3515041104572</c:v>
                </c:pt>
                <c:pt idx="1">
                  <c:v>684.91083736893233</c:v>
                </c:pt>
                <c:pt idx="2">
                  <c:v>477.62362578698816</c:v>
                </c:pt>
                <c:pt idx="3">
                  <c:v>361.125</c:v>
                </c:pt>
                <c:pt idx="4">
                  <c:v>287.37134031423864</c:v>
                </c:pt>
                <c:pt idx="5">
                  <c:v>236.89676281566565</c:v>
                </c:pt>
                <c:pt idx="6">
                  <c:v>200.39884612633091</c:v>
                </c:pt>
                <c:pt idx="7">
                  <c:v>172.90243358026913</c:v>
                </c:pt>
                <c:pt idx="8">
                  <c:v>151.51895635004996</c:v>
                </c:pt>
                <c:pt idx="9">
                  <c:v>134.46273349323741</c:v>
                </c:pt>
                <c:pt idx="10">
                  <c:v>120.57377796975695</c:v>
                </c:pt>
              </c:numCache>
            </c:numRef>
          </c:yVal>
        </c:ser>
        <c:ser>
          <c:idx val="2"/>
          <c:order val="2"/>
          <c:tx>
            <c:strRef>
              <c:f>DMD!$D$13</c:f>
              <c:strCache>
                <c:ptCount val="1"/>
                <c:pt idx="0">
                  <c:v>ind/ha IDRm2 DMD1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>
                <a:solidFill>
                  <a:schemeClr val="bg1">
                    <a:lumMod val="75000"/>
                  </a:schemeClr>
                </a:solidFill>
              </a:ln>
            </c:spPr>
            <c:trendlineType val="power"/>
            <c:forward val="1000"/>
            <c:backward val="8"/>
          </c:trendline>
          <c:xVal>
            <c:numRef>
              <c:f>DMD!$A$15:$A$25</c:f>
              <c:numCache>
                <c:formatCode>General</c:formatCode>
                <c:ptCount val="11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</c:numCache>
            </c:numRef>
          </c:xVal>
          <c:yVal>
            <c:numRef>
              <c:f>DMD!$D$15:$D$25</c:f>
              <c:numCache>
                <c:formatCode>0</c:formatCode>
                <c:ptCount val="11"/>
                <c:pt idx="0">
                  <c:v>758.90100274030476</c:v>
                </c:pt>
                <c:pt idx="1">
                  <c:v>456.60722491262158</c:v>
                </c:pt>
                <c:pt idx="2">
                  <c:v>318.41575052465873</c:v>
                </c:pt>
                <c:pt idx="3">
                  <c:v>240.75</c:v>
                </c:pt>
                <c:pt idx="4">
                  <c:v>191.58089354282575</c:v>
                </c:pt>
                <c:pt idx="5">
                  <c:v>157.93117521044377</c:v>
                </c:pt>
                <c:pt idx="6">
                  <c:v>133.59923075088727</c:v>
                </c:pt>
                <c:pt idx="7">
                  <c:v>115.26828905351275</c:v>
                </c:pt>
                <c:pt idx="8">
                  <c:v>101.01263756669996</c:v>
                </c:pt>
                <c:pt idx="9">
                  <c:v>89.641822328824944</c:v>
                </c:pt>
                <c:pt idx="10">
                  <c:v>80.382518646504622</c:v>
                </c:pt>
              </c:numCache>
            </c:numRef>
          </c:yVal>
        </c:ser>
        <c:ser>
          <c:idx val="4"/>
          <c:order val="3"/>
          <c:tx>
            <c:strRef>
              <c:f>DMD!$E$13</c:f>
              <c:strCache>
                <c:ptCount val="1"/>
                <c:pt idx="0">
                  <c:v>ind/ha IDRm1 DMD2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trendline>
            <c:spPr>
              <a:ln w="22225"/>
            </c:spPr>
            <c:trendlineType val="power"/>
            <c:forward val="80"/>
          </c:trendline>
          <c:xVal>
            <c:numRef>
              <c:f>DMD!$A$15:$A$25</c:f>
              <c:numCache>
                <c:formatCode>General</c:formatCode>
                <c:ptCount val="11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</c:numCache>
            </c:numRef>
          </c:xVal>
          <c:yVal>
            <c:numRef>
              <c:f>DMD!$E$15:$E$25</c:f>
              <c:numCache>
                <c:formatCode>0</c:formatCode>
                <c:ptCount val="11"/>
                <c:pt idx="0">
                  <c:v>1517.8020054806095</c:v>
                </c:pt>
                <c:pt idx="1">
                  <c:v>913.21444982524315</c:v>
                </c:pt>
                <c:pt idx="2">
                  <c:v>636.83150104931747</c:v>
                </c:pt>
                <c:pt idx="3">
                  <c:v>481.5</c:v>
                </c:pt>
                <c:pt idx="4">
                  <c:v>383.1617870856515</c:v>
                </c:pt>
                <c:pt idx="5">
                  <c:v>315.86235042088754</c:v>
                </c:pt>
                <c:pt idx="6">
                  <c:v>267.19846150177455</c:v>
                </c:pt>
                <c:pt idx="7">
                  <c:v>230.53657810702549</c:v>
                </c:pt>
                <c:pt idx="8">
                  <c:v>202.02527513339993</c:v>
                </c:pt>
                <c:pt idx="9">
                  <c:v>179.28364465764989</c:v>
                </c:pt>
                <c:pt idx="10">
                  <c:v>160.76503729300924</c:v>
                </c:pt>
              </c:numCache>
            </c:numRef>
          </c:yVal>
        </c:ser>
        <c:ser>
          <c:idx val="3"/>
          <c:order val="4"/>
          <c:tx>
            <c:v>Puntos DMD1</c:v>
          </c:tx>
          <c:spPr>
            <a:ln w="28575">
              <a:solidFill>
                <a:sysClr val="windowText" lastClr="000000"/>
              </a:solidFill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Pt>
            <c:idx val="0"/>
            <c:marker>
              <c:spPr>
                <a:solidFill>
                  <a:schemeClr val="accent2">
                    <a:lumMod val="75000"/>
                  </a:schemeClr>
                </a:solidFill>
                <a:ln>
                  <a:solidFill>
                    <a:schemeClr val="accent2">
                      <a:lumMod val="75000"/>
                    </a:schemeClr>
                  </a:solidFill>
                </a:ln>
              </c:spPr>
            </c:marker>
            <c:spPr>
              <a:ln w="28575">
                <a:solidFill>
                  <a:schemeClr val="accent2">
                    <a:lumMod val="75000"/>
                  </a:schemeClr>
                </a:solidFill>
              </a:ln>
            </c:spPr>
          </c:dPt>
          <c:xVal>
            <c:numRef>
              <c:f>DMD!$O$14:$O$24</c:f>
              <c:numCache>
                <c:formatCode>0.0</c:formatCode>
                <c:ptCount val="11"/>
                <c:pt idx="0" formatCode="General">
                  <c:v>11.7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 formatCode="General">
                  <c:v>45</c:v>
                </c:pt>
                <c:pt idx="10" formatCode="General">
                  <c:v>45</c:v>
                </c:pt>
              </c:numCache>
            </c:numRef>
          </c:xVal>
          <c:yVal>
            <c:numRef>
              <c:f>(DMD!$P$14:$P$23,DMD!$P$25)</c:f>
              <c:numCache>
                <c:formatCode>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 formatCode="General">
                  <c:v>10</c:v>
                </c:pt>
              </c:numCache>
            </c:numRef>
          </c:yVal>
        </c:ser>
        <c:ser>
          <c:idx val="5"/>
          <c:order val="5"/>
          <c:tx>
            <c:v>Puntos DMD2</c:v>
          </c:tx>
          <c:spPr>
            <a:ln w="28575">
              <a:solidFill>
                <a:schemeClr val="tx1">
                  <a:lumMod val="75000"/>
                  <a:lumOff val="25000"/>
                </a:schemeClr>
              </a:solidFill>
              <a:prstDash val="sysDash"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accent2">
                    <a:lumMod val="75000"/>
                  </a:schemeClr>
                </a:solidFill>
                <a:ln>
                  <a:solidFill>
                    <a:schemeClr val="accent2">
                      <a:lumMod val="75000"/>
                    </a:schemeClr>
                  </a:solidFill>
                </a:ln>
              </c:spPr>
            </c:marker>
            <c:spPr>
              <a:ln w="28575">
                <a:solidFill>
                  <a:schemeClr val="accent2">
                    <a:lumMod val="75000"/>
                  </a:schemeClr>
                </a:solidFill>
                <a:prstDash val="sysDash"/>
              </a:ln>
            </c:spPr>
          </c:dPt>
          <c:xVal>
            <c:numRef>
              <c:f>DMD!$R$14:$R$20</c:f>
              <c:numCache>
                <c:formatCode>0.0</c:formatCode>
                <c:ptCount val="7"/>
                <c:pt idx="0" formatCode="General">
                  <c:v>11.7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45</c:v>
                </c:pt>
                <c:pt idx="6">
                  <c:v>45</c:v>
                </c:pt>
              </c:numCache>
            </c:numRef>
          </c:xVal>
          <c:yVal>
            <c:numRef>
              <c:f>(DMD!$S$14:$S$19,DMD!$S$25)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General">
                  <c:v>10</c:v>
                </c:pt>
              </c:numCache>
            </c:numRef>
          </c:yVal>
        </c:ser>
        <c:ser>
          <c:idx val="6"/>
          <c:order val="6"/>
          <c:tx>
            <c:strRef>
              <c:f>DMD!$F$13</c:f>
              <c:strCache>
                <c:ptCount val="1"/>
                <c:pt idx="0">
                  <c:v>ind/ha IDRm2 DMD2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xVal>
            <c:numRef>
              <c:f>DMD!$A$15:$A$25</c:f>
              <c:numCache>
                <c:formatCode>General</c:formatCode>
                <c:ptCount val="11"/>
                <c:pt idx="0">
                  <c:v>10</c:v>
                </c:pt>
                <c:pt idx="1">
                  <c:v>15</c:v>
                </c:pt>
                <c:pt idx="2">
                  <c:v>20</c:v>
                </c:pt>
                <c:pt idx="3">
                  <c:v>25</c:v>
                </c:pt>
                <c:pt idx="4">
                  <c:v>30</c:v>
                </c:pt>
                <c:pt idx="5">
                  <c:v>35</c:v>
                </c:pt>
                <c:pt idx="6">
                  <c:v>40</c:v>
                </c:pt>
                <c:pt idx="7">
                  <c:v>45</c:v>
                </c:pt>
                <c:pt idx="8">
                  <c:v>50</c:v>
                </c:pt>
                <c:pt idx="9">
                  <c:v>55</c:v>
                </c:pt>
                <c:pt idx="10">
                  <c:v>60</c:v>
                </c:pt>
              </c:numCache>
            </c:numRef>
          </c:xVal>
          <c:yVal>
            <c:numRef>
              <c:f>DMD!$F$15:$F$25</c:f>
              <c:numCache>
                <c:formatCode>0</c:formatCode>
                <c:ptCount val="11"/>
                <c:pt idx="0">
                  <c:v>758.90100274030476</c:v>
                </c:pt>
                <c:pt idx="1">
                  <c:v>456.60722491262158</c:v>
                </c:pt>
                <c:pt idx="2">
                  <c:v>318.41575052465873</c:v>
                </c:pt>
                <c:pt idx="3">
                  <c:v>240.75</c:v>
                </c:pt>
                <c:pt idx="4">
                  <c:v>191.58089354282575</c:v>
                </c:pt>
                <c:pt idx="5">
                  <c:v>157.93117521044377</c:v>
                </c:pt>
                <c:pt idx="6">
                  <c:v>133.59923075088727</c:v>
                </c:pt>
                <c:pt idx="7">
                  <c:v>115.26828905351275</c:v>
                </c:pt>
                <c:pt idx="8">
                  <c:v>101.01263756669996</c:v>
                </c:pt>
                <c:pt idx="9">
                  <c:v>89.641822328824944</c:v>
                </c:pt>
                <c:pt idx="10">
                  <c:v>80.382518646504622</c:v>
                </c:pt>
              </c:numCache>
            </c:numRef>
          </c:yVal>
        </c:ser>
        <c:axId val="68365312"/>
        <c:axId val="68375680"/>
      </c:scatterChart>
      <c:valAx>
        <c:axId val="68365312"/>
        <c:scaling>
          <c:logBase val="10"/>
          <c:orientation val="minMax"/>
          <c:max val="100"/>
          <c:min val="10"/>
        </c:scaling>
        <c:axPos val="b"/>
        <c:majorGridlines>
          <c:spPr>
            <a:ln>
              <a:solidFill>
                <a:schemeClr val="tx1">
                  <a:lumMod val="65000"/>
                  <a:lumOff val="35000"/>
                </a:schemeClr>
              </a:solidFill>
              <a:prstDash val="lgDashDot"/>
            </a:ln>
          </c:spPr>
        </c:majorGridlines>
        <c:minorGridlines>
          <c:spPr>
            <a:ln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lang="es-AR"/>
                </a:pPr>
                <a:r>
                  <a:rPr lang="es-AR"/>
                  <a:t>Diámetro</a:t>
                </a:r>
                <a:r>
                  <a:rPr lang="es-AR" baseline="0"/>
                  <a:t> Cuadrático Medio (cm)</a:t>
                </a:r>
                <a:endParaRPr lang="es-AR"/>
              </a:p>
            </c:rich>
          </c:tx>
          <c:layout>
            <c:manualLayout>
              <c:xMode val="edge"/>
              <c:yMode val="edge"/>
              <c:x val="0.39224635534419638"/>
              <c:y val="0.94163709685331265"/>
            </c:manualLayout>
          </c:layout>
        </c:title>
        <c:numFmt formatCode="General" sourceLinked="0"/>
        <c:minorTickMark val="out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lang="es-AR"/>
            </a:pPr>
            <a:endParaRPr lang="es-ES"/>
          </a:p>
        </c:txPr>
        <c:crossAx val="68375680"/>
        <c:crosses val="autoZero"/>
        <c:crossBetween val="midCat"/>
      </c:valAx>
      <c:valAx>
        <c:axId val="68375680"/>
        <c:scaling>
          <c:logBase val="10"/>
          <c:orientation val="minMax"/>
          <c:max val="1000"/>
          <c:min val="10"/>
        </c:scaling>
        <c:axPos val="l"/>
        <c:majorGridlines>
          <c:spPr>
            <a:ln>
              <a:solidFill>
                <a:sysClr val="windowText" lastClr="000000">
                  <a:lumMod val="65000"/>
                  <a:lumOff val="35000"/>
                </a:sysClr>
              </a:solidFill>
              <a:prstDash val="lgDashDot"/>
            </a:ln>
          </c:spPr>
        </c:majorGridlines>
        <c:minorGridlines>
          <c:spPr>
            <a:ln>
              <a:prstDash val="sysDash"/>
            </a:ln>
          </c:spPr>
        </c:minorGridlines>
        <c:title>
          <c:tx>
            <c:rich>
              <a:bodyPr rot="-5400000" vert="horz"/>
              <a:lstStyle/>
              <a:p>
                <a:pPr>
                  <a:defRPr lang="es-AR"/>
                </a:pPr>
                <a:r>
                  <a:rPr lang="es-AR"/>
                  <a:t>Árboles / hectárea</a:t>
                </a:r>
              </a:p>
            </c:rich>
          </c:tx>
          <c:layout>
            <c:manualLayout>
              <c:xMode val="edge"/>
              <c:yMode val="edge"/>
              <c:x val="2.0173010189703959E-2"/>
              <c:y val="0.24382706123065667"/>
            </c:manualLayout>
          </c:layout>
        </c:title>
        <c:numFmt formatCode="0" sourceLinked="1"/>
        <c:minorTickMark val="out"/>
        <c:tickLblPos val="nextTo"/>
        <c:spPr>
          <a:ln w="12700">
            <a:solidFill>
              <a:sysClr val="windowText" lastClr="000000"/>
            </a:solidFill>
          </a:ln>
        </c:spPr>
        <c:txPr>
          <a:bodyPr/>
          <a:lstStyle/>
          <a:p>
            <a:pPr>
              <a:defRPr lang="es-AR"/>
            </a:pPr>
            <a:endParaRPr lang="es-ES"/>
          </a:p>
        </c:txPr>
        <c:crossAx val="68365312"/>
        <c:crosses val="autoZero"/>
        <c:crossBetween val="midCat"/>
      </c:valAx>
    </c:plotArea>
    <c:plotVisOnly val="1"/>
  </c:chart>
  <c:spPr>
    <a:ln w="19050">
      <a:solidFill>
        <a:schemeClr val="accent3">
          <a:lumMod val="50000"/>
        </a:schemeClr>
      </a:solidFill>
    </a:ln>
  </c:spPr>
  <c:printSettings>
    <c:headerFooter/>
    <c:pageMargins b="0.75000000000000311" l="0.70000000000000062" r="0.70000000000000062" t="0.750000000000003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428625</xdr:colOff>
      <xdr:row>84</xdr:row>
      <xdr:rowOff>114300</xdr:rowOff>
    </xdr:from>
    <xdr:to>
      <xdr:col>8</xdr:col>
      <xdr:colOff>571500</xdr:colOff>
      <xdr:row>101</xdr:row>
      <xdr:rowOff>152400</xdr:rowOff>
    </xdr:to>
    <xdr:graphicFrame macro="">
      <xdr:nvGraphicFramePr>
        <xdr:cNvPr id="2081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166688</xdr:colOff>
      <xdr:row>25</xdr:row>
      <xdr:rowOff>154782</xdr:rowOff>
    </xdr:from>
    <xdr:to>
      <xdr:col>20</xdr:col>
      <xdr:colOff>285749</xdr:colOff>
      <xdr:row>48</xdr:row>
      <xdr:rowOff>11908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83340</xdr:colOff>
      <xdr:row>4</xdr:row>
      <xdr:rowOff>83355</xdr:rowOff>
    </xdr:from>
    <xdr:to>
      <xdr:col>7</xdr:col>
      <xdr:colOff>0</xdr:colOff>
      <xdr:row>9</xdr:row>
      <xdr:rowOff>71438</xdr:rowOff>
    </xdr:to>
    <xdr:sp macro="" textlink="">
      <xdr:nvSpPr>
        <xdr:cNvPr id="8" name="7 CuadroTexto"/>
        <xdr:cNvSpPr txBox="1"/>
      </xdr:nvSpPr>
      <xdr:spPr>
        <a:xfrm>
          <a:off x="83340" y="750105"/>
          <a:ext cx="4738691" cy="940583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accent3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AR" sz="1200">
              <a:solidFill>
                <a:schemeClr val="accent3">
                  <a:lumMod val="50000"/>
                </a:schemeClr>
              </a:solidFill>
            </a:rPr>
            <a:t>PARTE</a:t>
          </a:r>
          <a:r>
            <a:rPr lang="es-AR" sz="1200" baseline="0">
              <a:solidFill>
                <a:schemeClr val="accent3">
                  <a:lumMod val="50000"/>
                </a:schemeClr>
              </a:solidFill>
            </a:rPr>
            <a:t> #1:</a:t>
          </a:r>
        </a:p>
        <a:p>
          <a:r>
            <a:rPr lang="es-AR" sz="1200" baseline="0">
              <a:solidFill>
                <a:schemeClr val="accent3">
                  <a:lumMod val="50000"/>
                </a:schemeClr>
              </a:solidFill>
            </a:rPr>
            <a:t>Empleando el Índice de Densidad de Rodales de Reineke (IDR) desarrollar dos Diagramas de Manejo de la Densidad. </a:t>
          </a:r>
        </a:p>
        <a:p>
          <a:r>
            <a:rPr lang="es-AR" sz="1200" baseline="0">
              <a:solidFill>
                <a:schemeClr val="accent3">
                  <a:lumMod val="50000"/>
                </a:schemeClr>
              </a:solidFill>
            </a:rPr>
            <a:t>Rodal coetáneo de Ciprés de la Cordillera (</a:t>
          </a:r>
          <a:r>
            <a:rPr lang="es-AR" sz="1200" i="1" baseline="0">
              <a:solidFill>
                <a:schemeClr val="accent3">
                  <a:lumMod val="50000"/>
                </a:schemeClr>
              </a:solidFill>
            </a:rPr>
            <a:t>Austrocedrus chilensis).</a:t>
          </a:r>
        </a:p>
        <a:p>
          <a:endParaRPr lang="es-AR" sz="1100" baseline="0"/>
        </a:p>
      </xdr:txBody>
    </xdr:sp>
    <xdr:clientData/>
  </xdr:twoCellAnchor>
  <xdr:twoCellAnchor>
    <xdr:from>
      <xdr:col>0</xdr:col>
      <xdr:colOff>83345</xdr:colOff>
      <xdr:row>0</xdr:row>
      <xdr:rowOff>83359</xdr:rowOff>
    </xdr:from>
    <xdr:to>
      <xdr:col>7</xdr:col>
      <xdr:colOff>0</xdr:colOff>
      <xdr:row>3</xdr:row>
      <xdr:rowOff>83358</xdr:rowOff>
    </xdr:to>
    <xdr:sp macro="" textlink="">
      <xdr:nvSpPr>
        <xdr:cNvPr id="9" name="8 CuadroTexto"/>
        <xdr:cNvSpPr txBox="1"/>
      </xdr:nvSpPr>
      <xdr:spPr>
        <a:xfrm>
          <a:off x="83345" y="83359"/>
          <a:ext cx="4738686" cy="500062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accent3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s-AR" sz="1800" b="1">
              <a:solidFill>
                <a:schemeClr val="accent3">
                  <a:lumMod val="50000"/>
                </a:schemeClr>
              </a:solidFill>
            </a:rPr>
            <a:t>Planificación Silvícola - Rodales Coetáneos</a:t>
          </a:r>
        </a:p>
      </xdr:txBody>
    </xdr:sp>
    <xdr:clientData/>
  </xdr:twoCellAnchor>
  <xdr:twoCellAnchor>
    <xdr:from>
      <xdr:col>0</xdr:col>
      <xdr:colOff>95250</xdr:colOff>
      <xdr:row>10</xdr:row>
      <xdr:rowOff>71436</xdr:rowOff>
    </xdr:from>
    <xdr:to>
      <xdr:col>7</xdr:col>
      <xdr:colOff>0</xdr:colOff>
      <xdr:row>15</xdr:row>
      <xdr:rowOff>142874</xdr:rowOff>
    </xdr:to>
    <xdr:sp macro="" textlink="">
      <xdr:nvSpPr>
        <xdr:cNvPr id="10" name="9 CuadroTexto"/>
        <xdr:cNvSpPr txBox="1"/>
      </xdr:nvSpPr>
      <xdr:spPr>
        <a:xfrm>
          <a:off x="95250" y="1881186"/>
          <a:ext cx="4726781" cy="1023938"/>
        </a:xfrm>
        <a:prstGeom prst="rect">
          <a:avLst/>
        </a:prstGeom>
        <a:solidFill>
          <a:schemeClr val="bg1"/>
        </a:solidFill>
        <a:ln w="9525" cmpd="sng">
          <a:solidFill>
            <a:schemeClr val="accent3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AR" sz="1200" baseline="0">
              <a:solidFill>
                <a:schemeClr val="accent3">
                  <a:lumMod val="50000"/>
                </a:schemeClr>
              </a:solidFill>
            </a:rPr>
            <a:t>Sugerencias:</a:t>
          </a:r>
        </a:p>
        <a:p>
          <a:r>
            <a:rPr lang="es-AR" sz="1050" baseline="0">
              <a:solidFill>
                <a:schemeClr val="accent3">
                  <a:lumMod val="50000"/>
                </a:schemeClr>
              </a:solidFill>
            </a:rPr>
            <a:t>1- Como primer paso completar los cuadros de Estructura actual y Objetivos.</a:t>
          </a:r>
        </a:p>
        <a:p>
          <a:r>
            <a:rPr lang="es-AR" sz="1050" baseline="0">
              <a:solidFill>
                <a:schemeClr val="accent3">
                  <a:lumMod val="50000"/>
                </a:schemeClr>
              </a:solidFill>
            </a:rPr>
            <a:t>2- Completar luego el cuadro de raleos empleando las fórmulas de IDR (guiarse con los comentarios de la planilla).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GJ121"/>
  <sheetViews>
    <sheetView topLeftCell="A28" zoomScale="80" zoomScaleNormal="80" workbookViewId="0">
      <selection activeCell="L10" sqref="L10"/>
    </sheetView>
  </sheetViews>
  <sheetFormatPr baseColWidth="10" defaultColWidth="9.140625" defaultRowHeight="12.75"/>
  <cols>
    <col min="1" max="1" width="13.42578125" customWidth="1"/>
    <col min="2" max="2" width="13.140625" customWidth="1"/>
    <col min="3" max="3" width="9.85546875" customWidth="1"/>
    <col min="4" max="6" width="11.140625" customWidth="1"/>
    <col min="7" max="7" width="10.85546875" customWidth="1"/>
    <col min="8" max="8" width="13.7109375" customWidth="1"/>
    <col min="9" max="9" width="10.85546875" customWidth="1"/>
    <col min="10" max="10" width="12.28515625" customWidth="1"/>
    <col min="11" max="12" width="10.5703125" customWidth="1"/>
    <col min="13" max="13" width="10.42578125" customWidth="1"/>
    <col min="16" max="16" width="9.140625" customWidth="1"/>
  </cols>
  <sheetData>
    <row r="1" spans="1:20" s="90" customFormat="1"/>
    <row r="2" spans="1:20" s="90" customFormat="1"/>
    <row r="3" spans="1:20" s="90" customFormat="1"/>
    <row r="4" spans="1:20" s="90" customFormat="1"/>
    <row r="5" spans="1:20" s="90" customFormat="1" ht="15" customHeight="1"/>
    <row r="6" spans="1:20" s="90" customFormat="1" ht="15" customHeight="1"/>
    <row r="7" spans="1:20" s="90" customFormat="1" ht="15" customHeight="1"/>
    <row r="8" spans="1:20" s="90" customFormat="1" ht="15" customHeight="1"/>
    <row r="9" spans="1:20" s="94" customFormat="1" ht="15" customHeight="1">
      <c r="A9" s="91"/>
      <c r="B9" s="92"/>
      <c r="C9" s="93"/>
      <c r="D9" s="93"/>
      <c r="E9" s="93"/>
      <c r="F9" s="93"/>
      <c r="G9" s="93"/>
      <c r="H9" s="90"/>
      <c r="I9" s="90"/>
      <c r="J9" s="90"/>
      <c r="K9" s="90"/>
      <c r="L9" s="90"/>
      <c r="M9" s="90"/>
    </row>
    <row r="10" spans="1:20" s="94" customFormat="1" ht="15" customHeight="1">
      <c r="A10" s="93"/>
      <c r="B10" s="95"/>
      <c r="C10" s="93"/>
      <c r="D10" s="93"/>
      <c r="E10" s="93"/>
      <c r="F10" s="93"/>
      <c r="G10" s="93"/>
      <c r="R10" s="96"/>
      <c r="S10" s="97"/>
      <c r="T10" s="97"/>
    </row>
    <row r="11" spans="1:20" s="94" customFormat="1" ht="15" customHeight="1">
      <c r="A11" s="93"/>
      <c r="B11" s="95"/>
      <c r="C11" s="93"/>
      <c r="D11" s="93"/>
      <c r="E11" s="93"/>
      <c r="F11" s="93"/>
      <c r="G11" s="93"/>
      <c r="R11" s="96"/>
      <c r="S11" s="97"/>
      <c r="T11" s="97"/>
    </row>
    <row r="12" spans="1:20" s="94" customFormat="1" ht="15" customHeight="1">
      <c r="A12" s="93"/>
      <c r="B12" s="95"/>
      <c r="C12" s="93"/>
      <c r="D12" s="93"/>
      <c r="E12" s="93"/>
      <c r="F12" s="93"/>
      <c r="G12" s="93"/>
      <c r="R12" s="96"/>
      <c r="S12" s="97"/>
      <c r="T12" s="97"/>
    </row>
    <row r="13" spans="1:20" s="94" customFormat="1" ht="15" customHeight="1">
      <c r="A13" s="93"/>
      <c r="B13" s="95"/>
      <c r="C13" s="93"/>
      <c r="D13" s="93"/>
      <c r="E13" s="93"/>
      <c r="F13" s="93"/>
      <c r="G13" s="93"/>
      <c r="R13" s="96"/>
      <c r="S13" s="97"/>
      <c r="T13" s="97"/>
    </row>
    <row r="14" spans="1:20" s="94" customFormat="1" ht="15" customHeight="1">
      <c r="A14" s="93"/>
      <c r="B14" s="95"/>
      <c r="C14" s="93"/>
      <c r="D14" s="93"/>
      <c r="E14" s="93"/>
      <c r="F14" s="93"/>
      <c r="G14" s="93"/>
      <c r="R14" s="96"/>
      <c r="S14" s="97"/>
      <c r="T14" s="97"/>
    </row>
    <row r="15" spans="1:20" s="94" customFormat="1" ht="15" customHeight="1">
      <c r="A15" s="93"/>
      <c r="B15" s="95"/>
      <c r="C15" s="93"/>
      <c r="D15" s="93"/>
      <c r="E15" s="93"/>
      <c r="F15" s="93"/>
      <c r="G15" s="93"/>
      <c r="R15" s="96"/>
      <c r="S15" s="97"/>
      <c r="T15" s="97"/>
    </row>
    <row r="16" spans="1:20" s="94" customFormat="1" ht="15" customHeight="1">
      <c r="A16" s="93"/>
      <c r="B16" s="95"/>
      <c r="C16" s="93"/>
      <c r="D16" s="93"/>
      <c r="E16" s="93"/>
      <c r="F16" s="93"/>
      <c r="G16" s="93"/>
      <c r="R16" s="96"/>
      <c r="S16" s="97"/>
      <c r="T16" s="97"/>
    </row>
    <row r="17" spans="1:192" s="94" customFormat="1" ht="15" customHeight="1">
      <c r="A17" s="93"/>
      <c r="B17" s="95"/>
      <c r="C17" s="93"/>
      <c r="D17" s="93"/>
      <c r="E17" s="93"/>
      <c r="F17" s="93"/>
      <c r="G17" s="93"/>
      <c r="R17" s="96"/>
      <c r="S17" s="97"/>
      <c r="T17" s="97"/>
    </row>
    <row r="18" spans="1:192" s="94" customFormat="1" ht="15" customHeight="1">
      <c r="A18" s="93"/>
      <c r="B18" s="95"/>
      <c r="C18" s="93"/>
      <c r="D18" s="93"/>
      <c r="E18" s="93"/>
      <c r="F18" s="93"/>
      <c r="G18" s="93"/>
      <c r="R18" s="96"/>
      <c r="S18" s="97"/>
      <c r="T18" s="97"/>
    </row>
    <row r="19" spans="1:192" s="1" customFormat="1" ht="15" customHeight="1">
      <c r="A19" s="94"/>
      <c r="B19" s="137" t="s">
        <v>19</v>
      </c>
      <c r="C19" s="138"/>
      <c r="D19" s="133" t="s">
        <v>50</v>
      </c>
      <c r="E19" s="134"/>
      <c r="F19" s="133" t="s">
        <v>51</v>
      </c>
      <c r="G19" s="13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6"/>
      <c r="S19" s="97"/>
      <c r="T19" s="97"/>
      <c r="U19" s="94"/>
    </row>
    <row r="20" spans="1:192" s="1" customFormat="1" ht="15" customHeight="1">
      <c r="A20" s="94"/>
      <c r="B20" s="57" t="s">
        <v>17</v>
      </c>
      <c r="C20" s="54">
        <v>11.7</v>
      </c>
      <c r="D20" s="55" t="s">
        <v>14</v>
      </c>
      <c r="E20" s="56">
        <v>802.5</v>
      </c>
      <c r="F20" s="57" t="s">
        <v>14</v>
      </c>
      <c r="G20" s="58">
        <v>802.5</v>
      </c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</row>
    <row r="21" spans="1:192" s="1" customFormat="1" ht="15" customHeight="1">
      <c r="A21" s="94"/>
      <c r="B21" s="57" t="s">
        <v>18</v>
      </c>
      <c r="C21" s="54">
        <v>872</v>
      </c>
      <c r="D21" s="55" t="s">
        <v>25</v>
      </c>
      <c r="E21" s="59">
        <v>25</v>
      </c>
      <c r="F21" s="57" t="s">
        <v>25</v>
      </c>
      <c r="G21" s="59">
        <v>25</v>
      </c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</row>
    <row r="22" spans="1:192" s="1" customFormat="1" ht="15" customHeight="1">
      <c r="A22" s="94"/>
      <c r="B22" s="57" t="s">
        <v>58</v>
      </c>
      <c r="C22" s="60">
        <f>C21*(E21/C20)^C25</f>
        <v>336.77088549157247</v>
      </c>
      <c r="D22" s="55" t="s">
        <v>12</v>
      </c>
      <c r="E22" s="88">
        <f>E20*(E24/100)</f>
        <v>361.125</v>
      </c>
      <c r="F22" s="57" t="s">
        <v>12</v>
      </c>
      <c r="G22" s="88">
        <f>G20*(G24/100)</f>
        <v>481.5</v>
      </c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</row>
    <row r="23" spans="1:192" s="1" customFormat="1" ht="15" customHeight="1">
      <c r="A23" s="94"/>
      <c r="B23" s="139" t="s">
        <v>20</v>
      </c>
      <c r="C23" s="140"/>
      <c r="D23" s="55" t="s">
        <v>13</v>
      </c>
      <c r="E23" s="88">
        <f>E20*(E25/100)</f>
        <v>240.75</v>
      </c>
      <c r="F23" s="57" t="s">
        <v>13</v>
      </c>
      <c r="G23" s="88">
        <f>G20*(G25/100)</f>
        <v>240.75</v>
      </c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</row>
    <row r="24" spans="1:192" s="1" customFormat="1" ht="15" customHeight="1">
      <c r="A24" s="94"/>
      <c r="B24" s="57" t="s">
        <v>1</v>
      </c>
      <c r="C24" s="54">
        <v>45</v>
      </c>
      <c r="D24" s="55" t="s">
        <v>30</v>
      </c>
      <c r="E24" s="59">
        <v>45</v>
      </c>
      <c r="F24" s="57" t="s">
        <v>30</v>
      </c>
      <c r="G24" s="59">
        <v>60</v>
      </c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</row>
    <row r="25" spans="1:192" s="1" customFormat="1" ht="15" customHeight="1">
      <c r="A25" s="94"/>
      <c r="B25" s="61" t="s">
        <v>15</v>
      </c>
      <c r="C25" s="62">
        <v>-1.2529999999999999</v>
      </c>
      <c r="D25" s="63" t="s">
        <v>31</v>
      </c>
      <c r="E25" s="64">
        <v>30</v>
      </c>
      <c r="F25" s="61" t="s">
        <v>31</v>
      </c>
      <c r="G25" s="64">
        <v>30</v>
      </c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</row>
    <row r="26" spans="1:192" s="94" customFormat="1" ht="15" customHeight="1"/>
    <row r="27" spans="1:192" s="90" customFormat="1" ht="15" customHeight="1"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  <c r="AT27" s="98"/>
      <c r="AU27" s="98"/>
      <c r="AV27" s="98"/>
      <c r="AW27" s="98"/>
      <c r="AX27" s="98"/>
      <c r="AY27" s="98"/>
      <c r="AZ27" s="98"/>
      <c r="BA27" s="98"/>
      <c r="BB27" s="98"/>
      <c r="BC27" s="98"/>
      <c r="BD27" s="98"/>
      <c r="BE27" s="98"/>
      <c r="BF27" s="98"/>
      <c r="BG27" s="98"/>
      <c r="BH27" s="98"/>
      <c r="BI27" s="98"/>
      <c r="BJ27" s="98"/>
      <c r="BK27" s="98"/>
      <c r="BL27" s="98"/>
      <c r="BM27" s="98"/>
      <c r="BN27" s="98"/>
      <c r="BO27" s="98"/>
      <c r="BP27" s="98"/>
      <c r="BQ27" s="98"/>
      <c r="BR27" s="98"/>
      <c r="BS27" s="98"/>
      <c r="BT27" s="98"/>
      <c r="BU27" s="98"/>
      <c r="BV27" s="98"/>
      <c r="BW27" s="98"/>
      <c r="BX27" s="98"/>
      <c r="BY27" s="98"/>
      <c r="BZ27" s="98"/>
      <c r="CA27" s="98"/>
      <c r="CB27" s="98"/>
      <c r="CC27" s="98"/>
      <c r="CD27" s="98"/>
      <c r="CE27" s="98"/>
      <c r="CF27" s="98"/>
      <c r="CG27" s="98"/>
      <c r="CH27" s="98"/>
      <c r="CI27" s="98"/>
      <c r="CJ27" s="98"/>
      <c r="CK27" s="98"/>
      <c r="CL27" s="98"/>
      <c r="CM27" s="98"/>
      <c r="CN27" s="98"/>
      <c r="CO27" s="98"/>
      <c r="CP27" s="98"/>
      <c r="CQ27" s="98"/>
      <c r="CR27" s="98"/>
      <c r="CS27" s="98"/>
      <c r="CT27" s="98"/>
      <c r="CU27" s="98"/>
      <c r="CV27" s="98"/>
      <c r="CW27" s="98"/>
      <c r="CX27" s="98"/>
      <c r="CY27" s="98"/>
      <c r="CZ27" s="98"/>
      <c r="DA27" s="98"/>
      <c r="DB27" s="98"/>
      <c r="DC27" s="98"/>
      <c r="DD27" s="98"/>
      <c r="DE27" s="98"/>
      <c r="DF27" s="98"/>
      <c r="DG27" s="98"/>
      <c r="DH27" s="98"/>
      <c r="DI27" s="98"/>
      <c r="DJ27" s="98"/>
      <c r="DK27" s="98"/>
      <c r="DL27" s="98"/>
      <c r="DM27" s="98"/>
      <c r="DN27" s="98"/>
      <c r="DO27" s="98"/>
      <c r="DP27" s="98"/>
      <c r="DQ27" s="98"/>
      <c r="DR27" s="98"/>
      <c r="DS27" s="98"/>
      <c r="DT27" s="98"/>
      <c r="DU27" s="98"/>
      <c r="DV27" s="98"/>
      <c r="DW27" s="98"/>
      <c r="DX27" s="98"/>
      <c r="DY27" s="98"/>
      <c r="DZ27" s="98"/>
      <c r="EA27" s="98"/>
      <c r="EB27" s="98"/>
      <c r="EC27" s="98"/>
      <c r="ED27" s="98"/>
      <c r="EE27" s="98"/>
      <c r="EF27" s="98"/>
      <c r="EG27" s="98"/>
      <c r="EH27" s="98"/>
      <c r="EI27" s="98"/>
      <c r="EJ27" s="98"/>
      <c r="EK27" s="98"/>
      <c r="EL27" s="98"/>
      <c r="EM27" s="98"/>
      <c r="EN27" s="98"/>
      <c r="EO27" s="98"/>
      <c r="EP27" s="98"/>
      <c r="EQ27" s="98"/>
      <c r="ER27" s="98"/>
      <c r="ES27" s="98"/>
      <c r="ET27" s="98"/>
      <c r="EU27" s="98"/>
      <c r="EV27" s="98"/>
      <c r="EW27" s="98"/>
      <c r="EX27" s="98"/>
      <c r="EY27" s="98"/>
      <c r="EZ27" s="98"/>
      <c r="FA27" s="98"/>
      <c r="FB27" s="98"/>
      <c r="FC27" s="98"/>
      <c r="FD27" s="98"/>
      <c r="FE27" s="98"/>
      <c r="FF27" s="98"/>
      <c r="FG27" s="98"/>
      <c r="FH27" s="98"/>
      <c r="FI27" s="98"/>
      <c r="FJ27" s="98"/>
      <c r="FK27" s="98"/>
      <c r="FL27" s="98"/>
      <c r="FM27" s="98"/>
      <c r="FN27" s="98"/>
      <c r="FO27" s="98"/>
      <c r="FP27" s="98"/>
      <c r="FQ27" s="98"/>
      <c r="FR27" s="98"/>
      <c r="FS27" s="98"/>
      <c r="FT27" s="98"/>
      <c r="FU27" s="98"/>
      <c r="FV27" s="98"/>
      <c r="FW27" s="98"/>
      <c r="FX27" s="98"/>
      <c r="FY27" s="98"/>
      <c r="FZ27" s="98"/>
      <c r="GA27" s="98"/>
      <c r="GB27" s="98"/>
      <c r="GC27" s="98"/>
      <c r="GD27" s="98"/>
      <c r="GE27" s="98"/>
      <c r="GF27" s="98"/>
      <c r="GG27" s="98"/>
      <c r="GH27" s="98"/>
      <c r="GI27" s="98"/>
      <c r="GJ27" s="98"/>
    </row>
    <row r="28" spans="1:192" s="90" customFormat="1" ht="15" customHeight="1"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  <c r="BG28" s="98"/>
      <c r="BH28" s="98"/>
      <c r="BI28" s="98"/>
      <c r="BJ28" s="98"/>
      <c r="BK28" s="98"/>
      <c r="BL28" s="98"/>
      <c r="BM28" s="98"/>
      <c r="BN28" s="98"/>
      <c r="BO28" s="98"/>
      <c r="BP28" s="98"/>
      <c r="BQ28" s="98"/>
      <c r="BR28" s="98"/>
      <c r="BS28" s="98"/>
      <c r="BT28" s="98"/>
      <c r="BU28" s="98"/>
      <c r="BV28" s="98"/>
      <c r="BW28" s="98"/>
      <c r="BX28" s="98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98"/>
      <c r="CL28" s="98"/>
      <c r="CM28" s="98"/>
      <c r="CN28" s="98"/>
      <c r="CO28" s="98"/>
      <c r="CP28" s="98"/>
      <c r="CQ28" s="98"/>
      <c r="CR28" s="98"/>
      <c r="CS28" s="98"/>
      <c r="CT28" s="98"/>
      <c r="CU28" s="98"/>
      <c r="CV28" s="98"/>
      <c r="CW28" s="98"/>
      <c r="CX28" s="98"/>
      <c r="CY28" s="98"/>
      <c r="CZ28" s="98"/>
      <c r="DA28" s="98"/>
      <c r="DB28" s="98"/>
      <c r="DC28" s="98"/>
      <c r="DD28" s="98"/>
      <c r="DE28" s="98"/>
      <c r="DF28" s="98"/>
      <c r="DG28" s="98"/>
      <c r="DH28" s="98"/>
      <c r="DI28" s="98"/>
      <c r="DJ28" s="98"/>
      <c r="DK28" s="98"/>
      <c r="DL28" s="98"/>
      <c r="DM28" s="98"/>
      <c r="DN28" s="98"/>
      <c r="DO28" s="98"/>
      <c r="DP28" s="98"/>
      <c r="DQ28" s="98"/>
      <c r="DR28" s="98"/>
      <c r="DS28" s="98"/>
      <c r="DT28" s="98"/>
      <c r="DU28" s="98"/>
      <c r="DV28" s="98"/>
      <c r="DW28" s="98"/>
      <c r="DX28" s="98"/>
      <c r="DY28" s="98"/>
      <c r="DZ28" s="98"/>
      <c r="EA28" s="98"/>
      <c r="EB28" s="98"/>
      <c r="EC28" s="98"/>
      <c r="ED28" s="98"/>
      <c r="EE28" s="98"/>
      <c r="EF28" s="98"/>
      <c r="EG28" s="98"/>
      <c r="EH28" s="98"/>
      <c r="EI28" s="98"/>
      <c r="EJ28" s="98"/>
      <c r="EK28" s="98"/>
      <c r="EL28" s="98"/>
      <c r="EM28" s="98"/>
      <c r="EN28" s="98"/>
      <c r="EO28" s="98"/>
      <c r="EP28" s="98"/>
      <c r="EQ28" s="98"/>
      <c r="ER28" s="98"/>
      <c r="ES28" s="98"/>
      <c r="ET28" s="98"/>
      <c r="EU28" s="98"/>
      <c r="EV28" s="98"/>
      <c r="EW28" s="98"/>
      <c r="EX28" s="98"/>
      <c r="EY28" s="98"/>
      <c r="EZ28" s="98"/>
      <c r="FA28" s="98"/>
      <c r="FB28" s="98"/>
      <c r="FC28" s="98"/>
      <c r="FD28" s="98"/>
      <c r="FE28" s="98"/>
      <c r="FF28" s="98"/>
      <c r="FG28" s="98"/>
      <c r="FH28" s="98"/>
      <c r="FI28" s="98"/>
      <c r="FJ28" s="98"/>
      <c r="FK28" s="98"/>
      <c r="FL28" s="98"/>
      <c r="FM28" s="98"/>
      <c r="FN28" s="98"/>
      <c r="FO28" s="98"/>
      <c r="FP28" s="98"/>
      <c r="FQ28" s="98"/>
      <c r="FR28" s="98"/>
      <c r="FS28" s="98"/>
      <c r="FT28" s="98"/>
      <c r="FU28" s="98"/>
      <c r="FV28" s="98"/>
      <c r="FW28" s="98"/>
      <c r="FX28" s="98"/>
      <c r="FY28" s="98"/>
      <c r="FZ28" s="98"/>
      <c r="GA28" s="98"/>
      <c r="GB28" s="98"/>
      <c r="GC28" s="98"/>
      <c r="GD28" s="98"/>
      <c r="GE28" s="98"/>
      <c r="GF28" s="98"/>
      <c r="GG28" s="98"/>
      <c r="GH28" s="98"/>
      <c r="GI28" s="98"/>
      <c r="GJ28" s="98"/>
    </row>
    <row r="29" spans="1:192" s="45" customFormat="1">
      <c r="A29" s="135" t="s">
        <v>50</v>
      </c>
      <c r="B29" s="135"/>
      <c r="C29" s="136"/>
      <c r="D29" s="142" t="s">
        <v>9</v>
      </c>
      <c r="E29" s="142"/>
      <c r="F29" s="143"/>
      <c r="G29" s="141" t="s">
        <v>10</v>
      </c>
      <c r="H29" s="142"/>
      <c r="I29" s="143"/>
      <c r="J29" s="142" t="s">
        <v>21</v>
      </c>
      <c r="K29" s="142"/>
      <c r="L29" s="142"/>
    </row>
    <row r="30" spans="1:192" s="45" customFormat="1">
      <c r="A30" s="65" t="s">
        <v>2</v>
      </c>
      <c r="B30" s="65" t="s">
        <v>3</v>
      </c>
      <c r="C30" s="118" t="s">
        <v>4</v>
      </c>
      <c r="D30" s="65" t="s">
        <v>7</v>
      </c>
      <c r="E30" s="65" t="s">
        <v>8</v>
      </c>
      <c r="F30" s="118" t="s">
        <v>0</v>
      </c>
      <c r="G30" s="119" t="s">
        <v>7</v>
      </c>
      <c r="H30" s="65" t="s">
        <v>8</v>
      </c>
      <c r="I30" s="118" t="s">
        <v>24</v>
      </c>
      <c r="J30" s="65" t="s">
        <v>22</v>
      </c>
      <c r="K30" s="65" t="s">
        <v>23</v>
      </c>
      <c r="L30" s="65" t="s">
        <v>11</v>
      </c>
    </row>
    <row r="31" spans="1:192" s="46" customFormat="1" ht="20.25" customHeight="1">
      <c r="A31" s="111" t="s">
        <v>16</v>
      </c>
      <c r="B31" s="66">
        <f t="shared" ref="B31:B36" si="0">26.9753+1.22159*C31</f>
        <v>41.267902999999997</v>
      </c>
      <c r="C31" s="67">
        <f>C20</f>
        <v>11.7</v>
      </c>
      <c r="D31" s="68"/>
      <c r="E31" s="109" t="s">
        <v>59</v>
      </c>
      <c r="F31" s="110" t="s">
        <v>59</v>
      </c>
      <c r="G31" s="103" t="s">
        <v>59</v>
      </c>
      <c r="H31" s="103" t="s">
        <v>59</v>
      </c>
      <c r="I31" s="79" t="s">
        <v>59</v>
      </c>
      <c r="J31" s="75" t="s">
        <v>59</v>
      </c>
      <c r="K31" s="75" t="s">
        <v>59</v>
      </c>
      <c r="L31" s="120" t="s">
        <v>59</v>
      </c>
    </row>
    <row r="32" spans="1:192" ht="20.25" customHeight="1">
      <c r="A32" s="112" t="s">
        <v>26</v>
      </c>
      <c r="B32" s="69" t="e">
        <f>26.9753+1.22159*C32</f>
        <v>#DIV/0!</v>
      </c>
      <c r="C32" s="70" t="e">
        <f>$E$21*((D32/$E$22)^(1/$C$25))</f>
        <v>#DIV/0!</v>
      </c>
      <c r="D32" s="71"/>
      <c r="E32" s="71"/>
      <c r="F32" s="77">
        <f>D32-E32</f>
        <v>0</v>
      </c>
      <c r="G32" s="74" t="e">
        <f>(0.00025281818*(C32^2.26315))*D32</f>
        <v>#DIV/0!</v>
      </c>
      <c r="H32" s="74" t="e">
        <f>(0.00025281818*(C32^2.26315))*E32</f>
        <v>#DIV/0!</v>
      </c>
      <c r="I32" s="79" t="e">
        <f>G32-H32</f>
        <v>#DIV/0!</v>
      </c>
      <c r="J32" s="76">
        <v>0</v>
      </c>
      <c r="K32" s="76" t="e">
        <f>I32</f>
        <v>#DIV/0!</v>
      </c>
      <c r="L32" s="76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</row>
    <row r="33" spans="1:192" ht="20.25" customHeight="1">
      <c r="A33" s="112" t="s">
        <v>27</v>
      </c>
      <c r="B33" s="69" t="e">
        <f t="shared" si="0"/>
        <v>#DIV/0!</v>
      </c>
      <c r="C33" s="70" t="e">
        <f>$E$21*((D33/$E$22)^(1/$C$25))</f>
        <v>#DIV/0!</v>
      </c>
      <c r="D33" s="71"/>
      <c r="E33" s="71"/>
      <c r="F33" s="77">
        <f>D33-E33</f>
        <v>0</v>
      </c>
      <c r="G33" s="74" t="e">
        <f>(0.00025281818*(C33^2.26315))*D33</f>
        <v>#DIV/0!</v>
      </c>
      <c r="H33" s="74" t="e">
        <f>(0.00025281818*(C33^2.26315))*E33</f>
        <v>#DIV/0!</v>
      </c>
      <c r="I33" s="79" t="e">
        <f>G33-H33</f>
        <v>#DIV/0!</v>
      </c>
      <c r="J33" s="76">
        <v>0</v>
      </c>
      <c r="K33" s="76" t="e">
        <f>I33</f>
        <v>#DIV/0!</v>
      </c>
      <c r="L33" s="76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</row>
    <row r="34" spans="1:192" ht="20.25" customHeight="1">
      <c r="A34" s="112" t="s">
        <v>28</v>
      </c>
      <c r="B34" s="69" t="e">
        <f t="shared" si="0"/>
        <v>#DIV/0!</v>
      </c>
      <c r="C34" s="70" t="e">
        <f>$E$21*((D34/$E$22)^(1/$C$25))</f>
        <v>#DIV/0!</v>
      </c>
      <c r="D34" s="71"/>
      <c r="E34" s="71"/>
      <c r="F34" s="77">
        <f t="shared" ref="F34:F36" si="1">D34-E34</f>
        <v>0</v>
      </c>
      <c r="G34" s="74" t="e">
        <f>(0.00025281818*(C34^2.26315))*D34</f>
        <v>#DIV/0!</v>
      </c>
      <c r="H34" s="74" t="e">
        <f>(0.00025281818*(C34^2.26315))*E34</f>
        <v>#DIV/0!</v>
      </c>
      <c r="I34" s="79" t="e">
        <f>G34-H34</f>
        <v>#DIV/0!</v>
      </c>
      <c r="J34" s="76">
        <v>0</v>
      </c>
      <c r="K34" s="76" t="e">
        <f>I34</f>
        <v>#DIV/0!</v>
      </c>
      <c r="L34" s="76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  <c r="FS34" s="45"/>
      <c r="FT34" s="45"/>
      <c r="FU34" s="45"/>
      <c r="FV34" s="45"/>
      <c r="FW34" s="45"/>
      <c r="FX34" s="45"/>
      <c r="FY34" s="45"/>
      <c r="FZ34" s="45"/>
      <c r="GA34" s="45"/>
      <c r="GB34" s="45"/>
      <c r="GC34" s="45"/>
      <c r="GD34" s="45"/>
      <c r="GE34" s="45"/>
      <c r="GF34" s="45"/>
      <c r="GG34" s="45"/>
      <c r="GH34" s="45"/>
      <c r="GI34" s="45"/>
      <c r="GJ34" s="45"/>
    </row>
    <row r="35" spans="1:192" ht="20.25" customHeight="1">
      <c r="A35" s="112" t="s">
        <v>29</v>
      </c>
      <c r="B35" s="69" t="e">
        <f t="shared" si="0"/>
        <v>#DIV/0!</v>
      </c>
      <c r="C35" s="70" t="e">
        <f>$E$21*((D35/$E$22)^(1/$C$25))</f>
        <v>#DIV/0!</v>
      </c>
      <c r="D35" s="71"/>
      <c r="E35" s="71"/>
      <c r="F35" s="77">
        <f t="shared" si="1"/>
        <v>0</v>
      </c>
      <c r="G35" s="74" t="e">
        <f>(0.00025281818*(C35^2.26315))*D35</f>
        <v>#DIV/0!</v>
      </c>
      <c r="H35" s="74" t="e">
        <f>(0.00025281818*(C35^2.26315))*E35</f>
        <v>#DIV/0!</v>
      </c>
      <c r="I35" s="79" t="e">
        <f>G35-H35</f>
        <v>#DIV/0!</v>
      </c>
      <c r="J35" s="76" t="e">
        <f>I35</f>
        <v>#DIV/0!</v>
      </c>
      <c r="K35" s="76">
        <v>0</v>
      </c>
      <c r="L35" s="76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5"/>
      <c r="FL35" s="45"/>
      <c r="FM35" s="45"/>
      <c r="FN35" s="45"/>
      <c r="FO35" s="45"/>
      <c r="FP35" s="45"/>
      <c r="FQ35" s="45"/>
      <c r="FR35" s="45"/>
      <c r="FS35" s="45"/>
      <c r="FT35" s="45"/>
      <c r="FU35" s="45"/>
      <c r="FV35" s="45"/>
      <c r="FW35" s="45"/>
      <c r="FX35" s="45"/>
      <c r="FY35" s="45"/>
      <c r="FZ35" s="45"/>
      <c r="GA35" s="45"/>
      <c r="GB35" s="45"/>
      <c r="GC35" s="45"/>
      <c r="GD35" s="45"/>
      <c r="GE35" s="45"/>
      <c r="GF35" s="45"/>
      <c r="GG35" s="45"/>
      <c r="GH35" s="45"/>
      <c r="GI35" s="45"/>
      <c r="GJ35" s="45"/>
    </row>
    <row r="36" spans="1:192" ht="20.25" customHeight="1">
      <c r="A36" s="107" t="s">
        <v>6</v>
      </c>
      <c r="B36" s="72">
        <f t="shared" si="0"/>
        <v>81.946849999999998</v>
      </c>
      <c r="C36" s="80">
        <f>C24</f>
        <v>45</v>
      </c>
      <c r="D36" s="73"/>
      <c r="E36" s="108"/>
      <c r="F36" s="77">
        <f t="shared" si="1"/>
        <v>0</v>
      </c>
      <c r="G36" s="74">
        <f>(0.00025281818*(C36^2.26315))*D36</f>
        <v>0</v>
      </c>
      <c r="H36" s="74">
        <f>(0.00025281818*(C36^2.26315))*E36</f>
        <v>0</v>
      </c>
      <c r="I36" s="79">
        <f>G36-H36</f>
        <v>0</v>
      </c>
      <c r="J36" s="76">
        <f>I36</f>
        <v>0</v>
      </c>
      <c r="K36" s="76">
        <v>0</v>
      </c>
      <c r="L36" s="76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/>
      <c r="GE36" s="45"/>
      <c r="GF36" s="45"/>
      <c r="GG36" s="45"/>
      <c r="GH36" s="45"/>
      <c r="GI36" s="45"/>
      <c r="GJ36" s="45"/>
    </row>
    <row r="37" spans="1:192">
      <c r="A37" s="100"/>
      <c r="B37" s="68"/>
      <c r="C37" s="101"/>
      <c r="D37" s="102"/>
      <c r="E37" s="102"/>
      <c r="F37" s="78">
        <f>SUM(F31:F36)</f>
        <v>0</v>
      </c>
      <c r="G37" s="113"/>
      <c r="H37" s="114"/>
      <c r="I37" s="115" t="e">
        <f>SUM(I32:I36)</f>
        <v>#DIV/0!</v>
      </c>
      <c r="J37" s="116" t="e">
        <f>SUM(J32:J36)</f>
        <v>#DIV/0!</v>
      </c>
      <c r="K37" s="116" t="e">
        <f>SUM(K32:K36)</f>
        <v>#DIV/0!</v>
      </c>
      <c r="L37" s="117"/>
    </row>
    <row r="38" spans="1:192">
      <c r="A38" s="90"/>
      <c r="B38" s="90"/>
      <c r="C38" s="90"/>
      <c r="D38" s="90"/>
      <c r="E38" s="90"/>
      <c r="F38" s="90"/>
      <c r="G38" s="90"/>
      <c r="H38" s="90"/>
      <c r="I38" s="90"/>
      <c r="J38" s="90"/>
      <c r="K38" s="99"/>
      <c r="L38" s="90"/>
    </row>
    <row r="39" spans="1:192">
      <c r="A39" s="90"/>
      <c r="B39" s="90"/>
      <c r="C39" s="90"/>
      <c r="D39" s="90"/>
      <c r="E39" s="90"/>
      <c r="F39" s="90"/>
      <c r="G39" s="90"/>
      <c r="H39" s="90"/>
      <c r="I39" s="90"/>
      <c r="J39" s="90"/>
      <c r="K39" s="99"/>
      <c r="L39" s="90"/>
    </row>
    <row r="40" spans="1:192" s="45" customFormat="1">
      <c r="A40" s="135" t="s">
        <v>51</v>
      </c>
      <c r="B40" s="135"/>
      <c r="C40" s="136"/>
      <c r="D40" s="141" t="s">
        <v>9</v>
      </c>
      <c r="E40" s="142"/>
      <c r="F40" s="143"/>
      <c r="G40" s="141" t="s">
        <v>10</v>
      </c>
      <c r="H40" s="142"/>
      <c r="I40" s="143"/>
      <c r="J40" s="142" t="s">
        <v>21</v>
      </c>
      <c r="K40" s="142"/>
      <c r="L40" s="142"/>
    </row>
    <row r="41" spans="1:192" s="45" customFormat="1">
      <c r="A41" s="65" t="s">
        <v>2</v>
      </c>
      <c r="B41" s="65" t="s">
        <v>3</v>
      </c>
      <c r="C41" s="118" t="s">
        <v>4</v>
      </c>
      <c r="D41" s="119" t="s">
        <v>7</v>
      </c>
      <c r="E41" s="65" t="s">
        <v>8</v>
      </c>
      <c r="F41" s="118" t="s">
        <v>0</v>
      </c>
      <c r="G41" s="119" t="s">
        <v>7</v>
      </c>
      <c r="H41" s="65" t="s">
        <v>8</v>
      </c>
      <c r="I41" s="118" t="s">
        <v>24</v>
      </c>
      <c r="J41" s="65" t="s">
        <v>22</v>
      </c>
      <c r="K41" s="65" t="s">
        <v>23</v>
      </c>
      <c r="L41" s="65" t="s">
        <v>11</v>
      </c>
    </row>
    <row r="42" spans="1:192" s="46" customFormat="1" ht="20.25" customHeight="1">
      <c r="A42" s="111" t="s">
        <v>16</v>
      </c>
      <c r="B42" s="66">
        <f>26.9753+1.22159*C42</f>
        <v>41.267902999999997</v>
      </c>
      <c r="C42" s="67">
        <f>C20</f>
        <v>11.7</v>
      </c>
      <c r="D42" s="68"/>
      <c r="E42" s="109" t="s">
        <v>59</v>
      </c>
      <c r="F42" s="110" t="s">
        <v>59</v>
      </c>
      <c r="G42" s="103" t="s">
        <v>59</v>
      </c>
      <c r="H42" s="103" t="s">
        <v>59</v>
      </c>
      <c r="I42" s="79" t="s">
        <v>59</v>
      </c>
      <c r="J42" s="75" t="s">
        <v>59</v>
      </c>
      <c r="K42" s="75" t="s">
        <v>59</v>
      </c>
      <c r="L42" s="120" t="s">
        <v>59</v>
      </c>
    </row>
    <row r="43" spans="1:192" ht="20.25" customHeight="1">
      <c r="A43" s="112" t="s">
        <v>26</v>
      </c>
      <c r="B43" s="66" t="e">
        <f>26.9753+1.22159*C43</f>
        <v>#DIV/0!</v>
      </c>
      <c r="C43" s="70" t="e">
        <f>$G$21*((D43/$G$22)^(1/$C$25))</f>
        <v>#DIV/0!</v>
      </c>
      <c r="D43" s="71"/>
      <c r="E43" s="71"/>
      <c r="F43" s="77">
        <f>D43-E43</f>
        <v>0</v>
      </c>
      <c r="G43" s="74" t="e">
        <f>(0.00025281818*(C43^2.26315))*D43</f>
        <v>#DIV/0!</v>
      </c>
      <c r="H43" s="74" t="e">
        <f>(0.00025281818*(C43^2.26315))*E43</f>
        <v>#DIV/0!</v>
      </c>
      <c r="I43" s="79" t="e">
        <f>G43-H43</f>
        <v>#DIV/0!</v>
      </c>
      <c r="J43" s="76">
        <v>0</v>
      </c>
      <c r="K43" s="76" t="e">
        <f>I43</f>
        <v>#DIV/0!</v>
      </c>
      <c r="L43" s="76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  <c r="BR43" s="45"/>
      <c r="BS43" s="45"/>
      <c r="BT43" s="45"/>
      <c r="BU43" s="45"/>
      <c r="BV43" s="45"/>
      <c r="BW43" s="45"/>
      <c r="BX43" s="45"/>
      <c r="BY43" s="45"/>
      <c r="BZ43" s="45"/>
      <c r="CA43" s="45"/>
      <c r="CB43" s="45"/>
      <c r="CC43" s="45"/>
      <c r="CD43" s="45"/>
      <c r="CE43" s="45"/>
      <c r="CF43" s="45"/>
      <c r="CG43" s="45"/>
      <c r="CH43" s="45"/>
      <c r="CI43" s="45"/>
      <c r="CJ43" s="45"/>
      <c r="CK43" s="45"/>
      <c r="CL43" s="45"/>
      <c r="CM43" s="45"/>
      <c r="CN43" s="45"/>
      <c r="CO43" s="45"/>
      <c r="CP43" s="45"/>
      <c r="CQ43" s="45"/>
      <c r="CR43" s="45"/>
      <c r="CS43" s="45"/>
      <c r="CT43" s="45"/>
      <c r="CU43" s="45"/>
      <c r="CV43" s="45"/>
      <c r="CW43" s="45"/>
      <c r="CX43" s="45"/>
      <c r="CY43" s="45"/>
      <c r="CZ43" s="45"/>
      <c r="DA43" s="45"/>
      <c r="DB43" s="45"/>
      <c r="DC43" s="45"/>
      <c r="DD43" s="45"/>
      <c r="DE43" s="45"/>
      <c r="DF43" s="45"/>
      <c r="DG43" s="45"/>
      <c r="DH43" s="45"/>
      <c r="DI43" s="45"/>
      <c r="DJ43" s="45"/>
      <c r="DK43" s="45"/>
      <c r="DL43" s="45"/>
      <c r="DM43" s="45"/>
      <c r="DN43" s="45"/>
      <c r="DO43" s="45"/>
      <c r="DP43" s="45"/>
      <c r="DQ43" s="45"/>
      <c r="DR43" s="45"/>
      <c r="DS43" s="45"/>
      <c r="DT43" s="45"/>
      <c r="DU43" s="45"/>
      <c r="DV43" s="45"/>
      <c r="DW43" s="45"/>
      <c r="DX43" s="45"/>
      <c r="DY43" s="45"/>
      <c r="DZ43" s="45"/>
      <c r="EA43" s="45"/>
      <c r="EB43" s="45"/>
      <c r="EC43" s="45"/>
      <c r="ED43" s="45"/>
      <c r="EE43" s="45"/>
      <c r="EF43" s="45"/>
      <c r="EG43" s="45"/>
      <c r="EH43" s="45"/>
      <c r="EI43" s="45"/>
      <c r="EJ43" s="45"/>
      <c r="EK43" s="45"/>
      <c r="EL43" s="45"/>
      <c r="EM43" s="45"/>
      <c r="EN43" s="45"/>
      <c r="EO43" s="45"/>
      <c r="EP43" s="45"/>
      <c r="EQ43" s="45"/>
      <c r="ER43" s="45"/>
      <c r="ES43" s="45"/>
      <c r="ET43" s="45"/>
      <c r="EU43" s="45"/>
      <c r="EV43" s="45"/>
      <c r="EW43" s="45"/>
      <c r="EX43" s="45"/>
      <c r="EY43" s="45"/>
      <c r="EZ43" s="45"/>
      <c r="FA43" s="45"/>
      <c r="FB43" s="45"/>
      <c r="FC43" s="45"/>
      <c r="FD43" s="45"/>
      <c r="FE43" s="45"/>
      <c r="FF43" s="45"/>
      <c r="FG43" s="45"/>
      <c r="FH43" s="45"/>
      <c r="FI43" s="45"/>
      <c r="FJ43" s="45"/>
      <c r="FK43" s="45"/>
      <c r="FL43" s="45"/>
      <c r="FM43" s="45"/>
      <c r="FN43" s="45"/>
      <c r="FO43" s="45"/>
      <c r="FP43" s="45"/>
      <c r="FQ43" s="45"/>
      <c r="FR43" s="45"/>
      <c r="FS43" s="45"/>
      <c r="FT43" s="45"/>
      <c r="FU43" s="45"/>
      <c r="FV43" s="45"/>
      <c r="FW43" s="45"/>
      <c r="FX43" s="45"/>
      <c r="FY43" s="45"/>
      <c r="FZ43" s="45"/>
      <c r="GA43" s="45"/>
      <c r="GB43" s="45"/>
      <c r="GC43" s="45"/>
      <c r="GD43" s="45"/>
      <c r="GE43" s="45"/>
      <c r="GF43" s="45"/>
      <c r="GG43" s="45"/>
      <c r="GH43" s="45"/>
      <c r="GI43" s="45"/>
      <c r="GJ43" s="45"/>
    </row>
    <row r="44" spans="1:192" ht="20.25" customHeight="1">
      <c r="A44" s="112" t="s">
        <v>27</v>
      </c>
      <c r="B44" s="66" t="e">
        <f>26.9753+1.22159*C44</f>
        <v>#DIV/0!</v>
      </c>
      <c r="C44" s="70" t="e">
        <f>$G$21*((D44/$G$22)^(1/$C$25))</f>
        <v>#DIV/0!</v>
      </c>
      <c r="D44" s="71"/>
      <c r="E44" s="71"/>
      <c r="F44" s="77">
        <f t="shared" ref="F44:F45" si="2">D44-E44</f>
        <v>0</v>
      </c>
      <c r="G44" s="74" t="e">
        <f>(0.00025281818*(C44^2.26315))*D44</f>
        <v>#DIV/0!</v>
      </c>
      <c r="H44" s="74" t="e">
        <f>(0.00025281818*(C44^2.26315))*E44</f>
        <v>#DIV/0!</v>
      </c>
      <c r="I44" s="79" t="e">
        <f>G44-H44</f>
        <v>#DIV/0!</v>
      </c>
      <c r="J44" s="76" t="e">
        <f>I44</f>
        <v>#DIV/0!</v>
      </c>
      <c r="K44" s="76">
        <v>0</v>
      </c>
      <c r="L44" s="76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5"/>
      <c r="EY44" s="45"/>
      <c r="EZ44" s="45"/>
      <c r="FA44" s="45"/>
      <c r="FB44" s="45"/>
      <c r="FC44" s="45"/>
      <c r="FD44" s="45"/>
      <c r="FE44" s="45"/>
      <c r="FF44" s="45"/>
      <c r="FG44" s="45"/>
      <c r="FH44" s="45"/>
      <c r="FI44" s="45"/>
      <c r="FJ44" s="45"/>
      <c r="FK44" s="45"/>
      <c r="FL44" s="45"/>
      <c r="FM44" s="45"/>
      <c r="FN44" s="45"/>
      <c r="FO44" s="45"/>
      <c r="FP44" s="45"/>
      <c r="FQ44" s="45"/>
      <c r="FR44" s="45"/>
      <c r="FS44" s="45"/>
      <c r="FT44" s="45"/>
      <c r="FU44" s="45"/>
      <c r="FV44" s="45"/>
      <c r="FW44" s="45"/>
      <c r="FX44" s="45"/>
      <c r="FY44" s="45"/>
      <c r="FZ44" s="45"/>
      <c r="GA44" s="45"/>
      <c r="GB44" s="45"/>
      <c r="GC44" s="45"/>
      <c r="GD44" s="45"/>
      <c r="GE44" s="45"/>
      <c r="GF44" s="45"/>
      <c r="GG44" s="45"/>
      <c r="GH44" s="45"/>
      <c r="GI44" s="45"/>
      <c r="GJ44" s="45"/>
    </row>
    <row r="45" spans="1:192" ht="20.25" customHeight="1">
      <c r="A45" s="107" t="s">
        <v>6</v>
      </c>
      <c r="B45" s="72">
        <f>26.9753+1.22159*C45</f>
        <v>81.946849999999998</v>
      </c>
      <c r="C45" s="80">
        <f>C24</f>
        <v>45</v>
      </c>
      <c r="D45" s="73"/>
      <c r="E45" s="108"/>
      <c r="F45" s="77">
        <f t="shared" si="2"/>
        <v>0</v>
      </c>
      <c r="G45" s="74">
        <f>(0.00025281818*(C45^2.26315))*D45</f>
        <v>0</v>
      </c>
      <c r="H45" s="74">
        <f>(0.00025281818*(C45^2.26315))*E45</f>
        <v>0</v>
      </c>
      <c r="I45" s="79">
        <f>G45-H45</f>
        <v>0</v>
      </c>
      <c r="J45" s="76">
        <f>I45</f>
        <v>0</v>
      </c>
      <c r="K45" s="76">
        <v>0</v>
      </c>
      <c r="L45" s="76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5"/>
      <c r="DS45" s="45"/>
      <c r="DT45" s="45"/>
      <c r="DU45" s="45"/>
      <c r="DV45" s="45"/>
      <c r="DW45" s="45"/>
      <c r="DX45" s="45"/>
      <c r="DY45" s="45"/>
      <c r="DZ45" s="45"/>
      <c r="EA45" s="45"/>
      <c r="EB45" s="45"/>
      <c r="EC45" s="45"/>
      <c r="ED45" s="45"/>
      <c r="EE45" s="45"/>
      <c r="EF45" s="45"/>
      <c r="EG45" s="45"/>
      <c r="EH45" s="45"/>
      <c r="EI45" s="45"/>
      <c r="EJ45" s="45"/>
      <c r="EK45" s="45"/>
      <c r="EL45" s="45"/>
      <c r="EM45" s="45"/>
      <c r="EN45" s="45"/>
      <c r="EO45" s="45"/>
      <c r="EP45" s="45"/>
      <c r="EQ45" s="45"/>
      <c r="ER45" s="45"/>
      <c r="ES45" s="45"/>
      <c r="ET45" s="45"/>
      <c r="EU45" s="45"/>
      <c r="EV45" s="45"/>
      <c r="EW45" s="45"/>
      <c r="EX45" s="45"/>
      <c r="EY45" s="45"/>
      <c r="EZ45" s="45"/>
      <c r="FA45" s="45"/>
      <c r="FB45" s="45"/>
      <c r="FC45" s="45"/>
      <c r="FD45" s="45"/>
      <c r="FE45" s="45"/>
      <c r="FF45" s="45"/>
      <c r="FG45" s="45"/>
      <c r="FH45" s="45"/>
      <c r="FI45" s="45"/>
      <c r="FJ45" s="45"/>
      <c r="FK45" s="45"/>
      <c r="FL45" s="45"/>
      <c r="FM45" s="45"/>
      <c r="FN45" s="45"/>
      <c r="FO45" s="45"/>
      <c r="FP45" s="45"/>
      <c r="FQ45" s="45"/>
      <c r="FR45" s="45"/>
      <c r="FS45" s="45"/>
      <c r="FT45" s="45"/>
      <c r="FU45" s="45"/>
      <c r="FV45" s="45"/>
      <c r="FW45" s="45"/>
      <c r="FX45" s="45"/>
      <c r="FY45" s="45"/>
      <c r="FZ45" s="45"/>
      <c r="GA45" s="45"/>
      <c r="GB45" s="45"/>
      <c r="GC45" s="45"/>
      <c r="GD45" s="45"/>
      <c r="GE45" s="45"/>
      <c r="GF45" s="45"/>
      <c r="GG45" s="45"/>
      <c r="GH45" s="45"/>
      <c r="GI45" s="45"/>
      <c r="GJ45" s="45"/>
    </row>
    <row r="46" spans="1:192" s="90" customFormat="1">
      <c r="A46" s="100"/>
      <c r="B46" s="68"/>
      <c r="C46" s="101"/>
      <c r="D46" s="102"/>
      <c r="E46" s="102"/>
      <c r="F46" s="78">
        <f>SUM(F42:F45)</f>
        <v>0</v>
      </c>
      <c r="G46" s="113"/>
      <c r="H46" s="114"/>
      <c r="I46" s="115" t="e">
        <f>SUM(I42:I45)</f>
        <v>#DIV/0!</v>
      </c>
      <c r="J46" s="116" t="e">
        <f>SUM(J43:J45)</f>
        <v>#DIV/0!</v>
      </c>
      <c r="K46" s="116" t="e">
        <f>SUM(K43:K45)</f>
        <v>#DIV/0!</v>
      </c>
      <c r="L46" s="117"/>
    </row>
    <row r="47" spans="1:192" s="90" customFormat="1">
      <c r="A47" s="100"/>
      <c r="B47" s="68"/>
      <c r="C47" s="101"/>
      <c r="D47" s="68"/>
      <c r="E47" s="68"/>
      <c r="F47" s="68"/>
      <c r="G47" s="74"/>
      <c r="H47" s="74"/>
      <c r="I47" s="103"/>
      <c r="J47" s="74"/>
      <c r="K47" s="74"/>
      <c r="L47" s="74"/>
    </row>
    <row r="48" spans="1:192" s="90" customFormat="1">
      <c r="E48" s="104"/>
      <c r="G48" s="105"/>
      <c r="L48" s="99"/>
    </row>
    <row r="49" spans="7:8" s="90" customFormat="1">
      <c r="G49" s="105"/>
      <c r="H49" s="106"/>
    </row>
    <row r="50" spans="7:8" s="90" customFormat="1"/>
    <row r="51" spans="7:8" s="90" customFormat="1"/>
    <row r="52" spans="7:8" s="90" customFormat="1"/>
    <row r="53" spans="7:8" s="90" customFormat="1"/>
    <row r="54" spans="7:8" s="90" customFormat="1"/>
    <row r="55" spans="7:8" s="90" customFormat="1"/>
    <row r="56" spans="7:8" s="90" customFormat="1"/>
    <row r="57" spans="7:8" s="90" customFormat="1"/>
    <row r="58" spans="7:8" s="90" customFormat="1"/>
    <row r="59" spans="7:8" s="90" customFormat="1"/>
    <row r="60" spans="7:8" s="90" customFormat="1"/>
    <row r="61" spans="7:8" s="90" customFormat="1"/>
    <row r="62" spans="7:8" s="90" customFormat="1"/>
    <row r="63" spans="7:8" s="90" customFormat="1"/>
    <row r="64" spans="7:8" s="90" customFormat="1"/>
    <row r="65" s="90" customFormat="1"/>
    <row r="66" s="90" customFormat="1"/>
    <row r="67" s="90" customFormat="1"/>
    <row r="68" s="90" customFormat="1"/>
    <row r="69" s="90" customFormat="1"/>
    <row r="70" s="90" customFormat="1"/>
    <row r="71" s="90" customFormat="1"/>
    <row r="72" s="90" customFormat="1"/>
    <row r="73" s="90" customFormat="1"/>
    <row r="74" s="90" customFormat="1"/>
    <row r="75" s="90" customFormat="1"/>
    <row r="76" s="90" customFormat="1"/>
    <row r="77" s="90" customFormat="1"/>
    <row r="78" s="90" customFormat="1"/>
    <row r="79" s="90" customFormat="1"/>
    <row r="80" s="90" customFormat="1"/>
    <row r="81" s="90" customFormat="1"/>
    <row r="82" s="90" customFormat="1"/>
    <row r="83" s="90" customFormat="1"/>
    <row r="84" s="90" customFormat="1"/>
    <row r="85" s="90" customFormat="1"/>
    <row r="86" s="90" customFormat="1"/>
    <row r="87" s="90" customFormat="1"/>
    <row r="88" s="90" customFormat="1"/>
    <row r="89" s="90" customFormat="1"/>
    <row r="90" s="90" customFormat="1"/>
    <row r="91" s="90" customFormat="1"/>
    <row r="92" s="90" customFormat="1"/>
    <row r="93" s="90" customFormat="1"/>
    <row r="94" s="90" customFormat="1"/>
    <row r="95" s="90" customFormat="1"/>
    <row r="96" s="90" customFormat="1"/>
    <row r="97" s="90" customFormat="1"/>
    <row r="98" s="90" customFormat="1"/>
    <row r="99" s="90" customFormat="1"/>
    <row r="100" s="90" customFormat="1"/>
    <row r="101" s="90" customFormat="1"/>
    <row r="102" s="90" customFormat="1"/>
    <row r="103" s="90" customFormat="1"/>
    <row r="104" s="90" customFormat="1"/>
    <row r="105" s="90" customFormat="1"/>
    <row r="106" s="90" customFormat="1"/>
    <row r="107" s="90" customFormat="1"/>
    <row r="108" s="90" customFormat="1"/>
    <row r="109" s="90" customFormat="1"/>
    <row r="110" s="90" customFormat="1"/>
    <row r="111" s="90" customFormat="1"/>
    <row r="112" s="90" customFormat="1"/>
    <row r="113" s="90" customFormat="1"/>
    <row r="114" s="90" customFormat="1"/>
    <row r="115" s="90" customFormat="1"/>
    <row r="116" s="90" customFormat="1"/>
    <row r="117" s="90" customFormat="1"/>
    <row r="118" s="90" customFormat="1"/>
    <row r="119" s="90" customFormat="1"/>
    <row r="120" s="90" customFormat="1"/>
    <row r="121" s="90" customFormat="1"/>
  </sheetData>
  <mergeCells count="12">
    <mergeCell ref="A40:C40"/>
    <mergeCell ref="D40:F40"/>
    <mergeCell ref="G40:I40"/>
    <mergeCell ref="J40:L40"/>
    <mergeCell ref="J29:L29"/>
    <mergeCell ref="D29:F29"/>
    <mergeCell ref="G29:I29"/>
    <mergeCell ref="D19:E19"/>
    <mergeCell ref="F19:G19"/>
    <mergeCell ref="A29:C29"/>
    <mergeCell ref="B19:C19"/>
    <mergeCell ref="B23:C23"/>
  </mergeCells>
  <phoneticPr fontId="0" type="noConversion"/>
  <pageMargins left="0.75" right="0.75" top="1" bottom="1" header="0" footer="0"/>
  <pageSetup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B2:L11"/>
  <sheetViews>
    <sheetView tabSelected="1" workbookViewId="0">
      <selection activeCell="E22" sqref="E22"/>
    </sheetView>
  </sheetViews>
  <sheetFormatPr baseColWidth="10" defaultRowHeight="12.75"/>
  <cols>
    <col min="2" max="2" width="19.5703125" customWidth="1"/>
    <col min="5" max="5" width="15.85546875" customWidth="1"/>
  </cols>
  <sheetData>
    <row r="2" spans="2:12" ht="21" thickBot="1">
      <c r="B2" s="125" t="s">
        <v>66</v>
      </c>
      <c r="C2" s="132">
        <f>F4*0.45</f>
        <v>360.90000000000003</v>
      </c>
      <c r="E2" s="121" t="s">
        <v>60</v>
      </c>
      <c r="H2" s="121" t="s">
        <v>63</v>
      </c>
      <c r="L2" s="121" t="s">
        <v>64</v>
      </c>
    </row>
    <row r="3" spans="2:12" ht="19.5" thickBot="1">
      <c r="B3" s="125"/>
      <c r="E3" s="122" t="s">
        <v>61</v>
      </c>
      <c r="F3" s="123">
        <f>+F8*((25/F7)^F9)</f>
        <v>333.12935882527228</v>
      </c>
      <c r="H3" s="127" t="s">
        <v>62</v>
      </c>
      <c r="I3" s="126">
        <f>+I7/((25/I8)^I9)</f>
        <v>217.83384232626102</v>
      </c>
      <c r="K3" s="122" t="s">
        <v>4</v>
      </c>
      <c r="L3" s="123" t="e">
        <f>+L7*((L8/L9)^(1/L10))</f>
        <v>#DIV/0!</v>
      </c>
    </row>
    <row r="4" spans="2:12" ht="18">
      <c r="B4" s="125" t="s">
        <v>67</v>
      </c>
      <c r="C4" s="132">
        <f>F4*0.3</f>
        <v>240.6</v>
      </c>
      <c r="E4" s="124" t="s">
        <v>68</v>
      </c>
      <c r="F4" s="124">
        <v>802</v>
      </c>
      <c r="H4" s="128"/>
      <c r="I4" s="129"/>
    </row>
    <row r="5" spans="2:12" ht="18">
      <c r="H5" s="128"/>
      <c r="I5" s="129"/>
    </row>
    <row r="6" spans="2:12" ht="18">
      <c r="H6" s="128"/>
      <c r="I6" s="129"/>
    </row>
    <row r="7" spans="2:12" ht="18">
      <c r="E7" t="s">
        <v>4</v>
      </c>
      <c r="F7">
        <v>12.4</v>
      </c>
      <c r="H7" s="128" t="s">
        <v>61</v>
      </c>
      <c r="I7" s="129">
        <v>241</v>
      </c>
      <c r="K7" t="s">
        <v>65</v>
      </c>
      <c r="L7">
        <v>25</v>
      </c>
    </row>
    <row r="8" spans="2:12" ht="18">
      <c r="E8" t="s">
        <v>62</v>
      </c>
      <c r="F8">
        <v>802</v>
      </c>
      <c r="H8" s="128" t="s">
        <v>4</v>
      </c>
      <c r="I8" s="129">
        <v>27.1</v>
      </c>
      <c r="K8" t="s">
        <v>62</v>
      </c>
    </row>
    <row r="9" spans="2:12" ht="18.75" thickBot="1">
      <c r="B9" s="125" t="s">
        <v>69</v>
      </c>
      <c r="C9" s="132">
        <f>F4*0.6</f>
        <v>481.2</v>
      </c>
      <c r="E9" t="s">
        <v>15</v>
      </c>
      <c r="F9">
        <v>-1.2529999999999999</v>
      </c>
      <c r="H9" s="130" t="s">
        <v>15</v>
      </c>
      <c r="I9" s="131">
        <v>-1.2529999999999999</v>
      </c>
      <c r="K9" t="s">
        <v>61</v>
      </c>
    </row>
    <row r="10" spans="2:12" ht="15.75">
      <c r="B10" s="125"/>
      <c r="K10" t="s">
        <v>15</v>
      </c>
      <c r="L10">
        <v>-1.2529999999999999</v>
      </c>
    </row>
    <row r="11" spans="2:12" ht="15.75">
      <c r="B11" s="125" t="s">
        <v>67</v>
      </c>
      <c r="C11" s="132">
        <f>F4*0.3</f>
        <v>240.6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1:S155"/>
  <sheetViews>
    <sheetView topLeftCell="C10" zoomScale="80" zoomScaleNormal="80" workbookViewId="0">
      <selection activeCell="F36" sqref="F36"/>
    </sheetView>
  </sheetViews>
  <sheetFormatPr baseColWidth="10" defaultRowHeight="12.75"/>
  <cols>
    <col min="1" max="1" width="8.7109375" style="10" customWidth="1"/>
    <col min="2" max="2" width="13.140625" style="10" customWidth="1"/>
    <col min="3" max="6" width="18.42578125" style="10" bestFit="1" customWidth="1"/>
    <col min="7" max="7" width="11.42578125" style="10" customWidth="1"/>
    <col min="8" max="8" width="13.7109375" style="10" customWidth="1"/>
    <col min="9" max="9" width="11.42578125" style="2"/>
    <col min="10" max="10" width="12.42578125" style="2" bestFit="1" customWidth="1"/>
    <col min="11" max="12" width="12.42578125" style="2" customWidth="1"/>
    <col min="13" max="13" width="5.140625" style="2" customWidth="1"/>
    <col min="14" max="14" width="15.7109375" style="2" bestFit="1" customWidth="1"/>
    <col min="15" max="16" width="11.42578125" style="2"/>
    <col min="17" max="17" width="15" style="2" customWidth="1"/>
    <col min="18" max="16384" width="11.42578125" style="2"/>
  </cols>
  <sheetData>
    <row r="1" spans="1:19">
      <c r="A1" s="148" t="s">
        <v>43</v>
      </c>
      <c r="B1" s="148"/>
      <c r="C1" s="23"/>
      <c r="D1" s="2"/>
      <c r="E1" s="2"/>
      <c r="F1" s="2"/>
      <c r="G1" s="2"/>
      <c r="J1" s="21"/>
      <c r="K1" s="21"/>
      <c r="L1" s="21"/>
    </row>
    <row r="2" spans="1:19">
      <c r="A2" s="22"/>
      <c r="B2" s="23"/>
      <c r="C2" s="23"/>
      <c r="D2" s="2"/>
      <c r="E2" s="2"/>
      <c r="F2" s="2"/>
      <c r="G2" s="2"/>
      <c r="J2" s="21"/>
      <c r="K2" s="21"/>
      <c r="L2" s="21"/>
    </row>
    <row r="3" spans="1:19">
      <c r="A3" s="17" t="s">
        <v>45</v>
      </c>
      <c r="B3" s="18">
        <v>25</v>
      </c>
      <c r="C3" s="50"/>
      <c r="D3" s="2"/>
      <c r="E3" s="2"/>
      <c r="F3" s="2"/>
      <c r="G3" s="2"/>
      <c r="J3" s="21"/>
      <c r="K3" s="21"/>
      <c r="L3" s="21"/>
    </row>
    <row r="4" spans="1:19">
      <c r="A4" s="17" t="s">
        <v>44</v>
      </c>
      <c r="B4" s="18">
        <v>802.5</v>
      </c>
      <c r="C4" s="50"/>
      <c r="D4" s="2"/>
      <c r="E4" s="2"/>
      <c r="F4" s="2"/>
      <c r="G4" s="2"/>
      <c r="J4" s="21"/>
      <c r="K4" s="21"/>
      <c r="L4" s="21"/>
    </row>
    <row r="5" spans="1:19">
      <c r="A5" s="15" t="s">
        <v>32</v>
      </c>
      <c r="B5" s="19">
        <f>LN(B4)</f>
        <v>6.6877318550041709</v>
      </c>
      <c r="C5" s="51"/>
      <c r="D5" s="2"/>
      <c r="E5" s="14"/>
      <c r="F5" s="14"/>
      <c r="G5" s="26"/>
      <c r="J5" s="21"/>
      <c r="K5" s="21"/>
      <c r="L5" s="21"/>
    </row>
    <row r="6" spans="1:19">
      <c r="A6" s="15" t="s">
        <v>34</v>
      </c>
      <c r="B6" s="19">
        <f>LN(B3)</f>
        <v>3.2188758248682006</v>
      </c>
      <c r="C6" s="51"/>
      <c r="D6" s="2"/>
      <c r="E6" s="2"/>
      <c r="F6" s="2"/>
      <c r="G6" s="2"/>
      <c r="J6" s="21"/>
      <c r="K6" s="21"/>
      <c r="L6" s="21"/>
    </row>
    <row r="7" spans="1:19">
      <c r="A7" s="16" t="s">
        <v>35</v>
      </c>
      <c r="B7" s="15">
        <v>-1.2529999999999999</v>
      </c>
      <c r="C7" s="52"/>
      <c r="D7" s="2"/>
      <c r="E7" s="2"/>
      <c r="F7" s="2"/>
      <c r="G7" s="2"/>
      <c r="I7" s="149" t="s">
        <v>46</v>
      </c>
      <c r="J7" s="150"/>
      <c r="K7" s="150"/>
      <c r="L7" s="151"/>
    </row>
    <row r="8" spans="1:19" ht="14.25">
      <c r="A8" s="16" t="s">
        <v>36</v>
      </c>
      <c r="B8" s="19">
        <f>B5-(B6*B7)</f>
        <v>10.720983263564026</v>
      </c>
      <c r="C8" s="51"/>
      <c r="D8" s="2"/>
      <c r="E8" s="2"/>
      <c r="F8" s="2"/>
      <c r="G8" s="2"/>
      <c r="I8" s="147" t="s">
        <v>52</v>
      </c>
      <c r="J8" s="147"/>
      <c r="K8" s="147" t="s">
        <v>53</v>
      </c>
      <c r="L8" s="147"/>
    </row>
    <row r="9" spans="1:19">
      <c r="A9" s="5" t="s">
        <v>33</v>
      </c>
      <c r="B9" s="6">
        <f>(EXP(B8))*((25)^B7)</f>
        <v>802.49999999999989</v>
      </c>
      <c r="C9" s="49"/>
      <c r="D9" s="2"/>
      <c r="E9" s="2"/>
      <c r="F9" s="2"/>
      <c r="G9" s="2"/>
      <c r="I9" s="6">
        <f>'Tabla de cálculo'!E24</f>
        <v>45</v>
      </c>
      <c r="J9" s="6">
        <f>'Tabla de cálculo'!E25</f>
        <v>30</v>
      </c>
      <c r="K9" s="6">
        <f>'Tabla de cálculo'!G24</f>
        <v>60</v>
      </c>
      <c r="L9" s="6">
        <f>'Tabla de cálculo'!G25</f>
        <v>30</v>
      </c>
    </row>
    <row r="10" spans="1:19" ht="14.25">
      <c r="A10" s="2"/>
      <c r="B10" s="2"/>
      <c r="C10" s="2"/>
      <c r="D10" s="2"/>
      <c r="E10" s="2"/>
      <c r="F10" s="2"/>
      <c r="G10" s="2"/>
      <c r="H10" s="5" t="s">
        <v>37</v>
      </c>
      <c r="I10" s="5" t="s">
        <v>12</v>
      </c>
      <c r="J10" s="5" t="s">
        <v>48</v>
      </c>
      <c r="K10" s="5" t="s">
        <v>47</v>
      </c>
      <c r="L10" s="5" t="s">
        <v>48</v>
      </c>
    </row>
    <row r="11" spans="1:19">
      <c r="A11" s="14"/>
      <c r="B11" s="20"/>
      <c r="C11" s="20"/>
      <c r="D11" s="3"/>
      <c r="E11" s="3"/>
      <c r="F11" s="3"/>
      <c r="G11" s="2"/>
      <c r="H11" s="89">
        <f>B9</f>
        <v>802.49999999999989</v>
      </c>
      <c r="I11" s="7">
        <f>H11*(I9/100)</f>
        <v>361.12499999999994</v>
      </c>
      <c r="J11" s="7">
        <f>B9*(J9/100)</f>
        <v>240.74999999999994</v>
      </c>
      <c r="K11" s="8">
        <f>B9*(K9/100)</f>
        <v>481.49999999999989</v>
      </c>
      <c r="L11" s="8">
        <f>B9*(L9/100)</f>
        <v>240.74999999999994</v>
      </c>
      <c r="O11" s="53" t="s">
        <v>49</v>
      </c>
      <c r="P11" s="48"/>
      <c r="R11" s="53" t="s">
        <v>49</v>
      </c>
      <c r="S11" s="48"/>
    </row>
    <row r="12" spans="1:19">
      <c r="A12" s="2"/>
      <c r="B12" s="2"/>
      <c r="C12" s="152" t="s">
        <v>52</v>
      </c>
      <c r="D12" s="153"/>
      <c r="E12" s="152" t="s">
        <v>53</v>
      </c>
      <c r="F12" s="153"/>
      <c r="G12" s="2"/>
      <c r="H12" s="2"/>
      <c r="O12" s="147" t="s">
        <v>52</v>
      </c>
      <c r="P12" s="147"/>
      <c r="R12" s="147" t="s">
        <v>53</v>
      </c>
      <c r="S12" s="147"/>
    </row>
    <row r="13" spans="1:19">
      <c r="A13" s="4" t="s">
        <v>38</v>
      </c>
      <c r="B13" s="4" t="s">
        <v>39</v>
      </c>
      <c r="C13" s="47" t="s">
        <v>54</v>
      </c>
      <c r="D13" s="47" t="s">
        <v>55</v>
      </c>
      <c r="E13" s="47" t="s">
        <v>56</v>
      </c>
      <c r="F13" s="47" t="s">
        <v>57</v>
      </c>
      <c r="G13" s="4" t="s">
        <v>40</v>
      </c>
      <c r="H13" s="144" t="s">
        <v>41</v>
      </c>
      <c r="I13" s="145"/>
      <c r="J13" s="145"/>
      <c r="K13" s="145"/>
      <c r="L13" s="146"/>
      <c r="O13" s="35" t="s">
        <v>4</v>
      </c>
      <c r="P13" s="35" t="s">
        <v>42</v>
      </c>
      <c r="R13" s="35" t="s">
        <v>4</v>
      </c>
      <c r="S13" s="35" t="s">
        <v>42</v>
      </c>
    </row>
    <row r="14" spans="1:19">
      <c r="A14" s="9"/>
      <c r="B14" s="9"/>
      <c r="C14" s="9"/>
      <c r="D14" s="9"/>
      <c r="E14" s="9"/>
      <c r="F14" s="9"/>
      <c r="H14" s="87">
        <v>100</v>
      </c>
      <c r="I14" s="24">
        <f>I9</f>
        <v>45</v>
      </c>
      <c r="J14" s="24">
        <f>J9</f>
        <v>30</v>
      </c>
      <c r="K14" s="85">
        <f>K9</f>
        <v>60</v>
      </c>
      <c r="L14" s="85">
        <f>L9</f>
        <v>30</v>
      </c>
      <c r="N14" s="42" t="s">
        <v>19</v>
      </c>
      <c r="O14" s="36">
        <f>'Tabla de cálculo'!C31</f>
        <v>11.7</v>
      </c>
      <c r="P14" s="37">
        <f>'Tabla de cálculo'!D31</f>
        <v>0</v>
      </c>
      <c r="Q14" s="42" t="s">
        <v>19</v>
      </c>
      <c r="R14" s="36">
        <f>'Tabla de cálculo'!$C$42</f>
        <v>11.7</v>
      </c>
      <c r="S14" s="37">
        <f>'Tabla de cálculo'!$D$42</f>
        <v>0</v>
      </c>
    </row>
    <row r="15" spans="1:19">
      <c r="A15" s="27">
        <v>10</v>
      </c>
      <c r="B15" s="28">
        <f t="shared" ref="B15:B25" si="0">EXP($B$7*G15+$B$8)</f>
        <v>2529.6700091343491</v>
      </c>
      <c r="C15" s="28">
        <f>B15*($I$9/100)</f>
        <v>1138.3515041104572</v>
      </c>
      <c r="D15" s="28">
        <f t="shared" ref="D15:D25" si="1">B15*($J$9/100)</f>
        <v>758.90100274030476</v>
      </c>
      <c r="E15" s="28">
        <f t="shared" ref="E15:E25" si="2">B15*($K$9/100)</f>
        <v>1517.8020054806095</v>
      </c>
      <c r="F15" s="28">
        <f>B15*($L$9/100)</f>
        <v>758.90100274030476</v>
      </c>
      <c r="G15" s="29">
        <f t="shared" ref="G15:G25" si="3">LN(A15)</f>
        <v>2.3025850929940459</v>
      </c>
      <c r="H15" s="29">
        <f t="shared" ref="H15:H25" si="4">LN(B15)</f>
        <v>7.8358441420424869</v>
      </c>
      <c r="I15" s="81">
        <f>LN(C15)</f>
        <v>7.0373364458247156</v>
      </c>
      <c r="J15" s="84">
        <f>LN(D15)</f>
        <v>6.631871337716551</v>
      </c>
      <c r="K15" s="81">
        <f>LN(E15)</f>
        <v>7.3250185182764964</v>
      </c>
      <c r="L15" s="82">
        <f>LN(E15)</f>
        <v>7.3250185182764964</v>
      </c>
      <c r="N15" s="43"/>
      <c r="O15" s="38" t="e">
        <f>'Tabla de cálculo'!C32</f>
        <v>#DIV/0!</v>
      </c>
      <c r="P15" s="39">
        <f>'Tabla de cálculo'!D32</f>
        <v>0</v>
      </c>
      <c r="Q15" s="43"/>
      <c r="R15" s="38" t="e">
        <f>'Tabla de cálculo'!$C$43</f>
        <v>#DIV/0!</v>
      </c>
      <c r="S15" s="39">
        <f>'Tabla de cálculo'!$D$42</f>
        <v>0</v>
      </c>
    </row>
    <row r="16" spans="1:19">
      <c r="A16" s="27">
        <v>15</v>
      </c>
      <c r="B16" s="28">
        <f t="shared" si="0"/>
        <v>1522.0240830420719</v>
      </c>
      <c r="C16" s="28">
        <f>B16*($I$9/100)</f>
        <v>684.91083736893233</v>
      </c>
      <c r="D16" s="28">
        <f t="shared" si="1"/>
        <v>456.60722491262158</v>
      </c>
      <c r="E16" s="28">
        <f t="shared" si="2"/>
        <v>913.21444982524315</v>
      </c>
      <c r="F16" s="28">
        <f t="shared" ref="F16:F25" si="5">B16*($L$9/100)</f>
        <v>456.60722491262158</v>
      </c>
      <c r="G16" s="29">
        <f t="shared" si="3"/>
        <v>2.7080502011022101</v>
      </c>
      <c r="H16" s="29">
        <f t="shared" si="4"/>
        <v>7.3277963615829567</v>
      </c>
      <c r="I16" s="83">
        <f t="shared" ref="I16:I25" si="6">LN(C16)</f>
        <v>6.5292886653651854</v>
      </c>
      <c r="J16" s="29">
        <f t="shared" ref="J16:J25" si="7">LN(D16)</f>
        <v>6.1238235572570208</v>
      </c>
      <c r="K16" s="83">
        <f t="shared" ref="K16:K25" si="8">LN(E16)</f>
        <v>6.8169707378169662</v>
      </c>
      <c r="L16" s="30">
        <f t="shared" ref="L16:L25" si="9">LN(E16)</f>
        <v>6.8169707378169662</v>
      </c>
      <c r="N16" s="43" t="s">
        <v>5</v>
      </c>
      <c r="O16" s="38" t="e">
        <f>'Tabla de cálculo'!C32</f>
        <v>#DIV/0!</v>
      </c>
      <c r="P16" s="39">
        <f>'Tabla de cálculo'!D33</f>
        <v>0</v>
      </c>
      <c r="Q16" s="43" t="s">
        <v>5</v>
      </c>
      <c r="R16" s="38" t="e">
        <f>'Tabla de cálculo'!$C$43</f>
        <v>#DIV/0!</v>
      </c>
      <c r="S16" s="39">
        <f>'Tabla de cálculo'!$E$43</f>
        <v>0</v>
      </c>
    </row>
    <row r="17" spans="1:19">
      <c r="A17" s="27">
        <v>20</v>
      </c>
      <c r="B17" s="28">
        <f t="shared" si="0"/>
        <v>1061.3858350821959</v>
      </c>
      <c r="C17" s="28">
        <f>B17*($I$9/100)</f>
        <v>477.62362578698816</v>
      </c>
      <c r="D17" s="28">
        <f t="shared" si="1"/>
        <v>318.41575052465873</v>
      </c>
      <c r="E17" s="28">
        <f t="shared" si="2"/>
        <v>636.83150104931747</v>
      </c>
      <c r="F17" s="28">
        <f t="shared" si="5"/>
        <v>318.41575052465873</v>
      </c>
      <c r="G17" s="29">
        <f t="shared" si="3"/>
        <v>2.9957322735539909</v>
      </c>
      <c r="H17" s="29">
        <f t="shared" si="4"/>
        <v>6.9673307248008758</v>
      </c>
      <c r="I17" s="83">
        <f t="shared" si="6"/>
        <v>6.1688230285831045</v>
      </c>
      <c r="J17" s="29">
        <f t="shared" si="7"/>
        <v>5.7633579204749399</v>
      </c>
      <c r="K17" s="83">
        <f t="shared" si="8"/>
        <v>6.4565051010348853</v>
      </c>
      <c r="L17" s="30">
        <f t="shared" si="9"/>
        <v>6.4565051010348853</v>
      </c>
      <c r="N17" s="43"/>
      <c r="O17" s="38" t="e">
        <f>'Tabla de cálculo'!C33</f>
        <v>#DIV/0!</v>
      </c>
      <c r="P17" s="39">
        <f>'Tabla de cálculo'!D33</f>
        <v>0</v>
      </c>
      <c r="Q17" s="43"/>
      <c r="R17" s="38" t="e">
        <f>'Tabla de cálculo'!$C$44</f>
        <v>#DIV/0!</v>
      </c>
      <c r="S17" s="39">
        <f>'Tabla de cálculo'!$E$43</f>
        <v>0</v>
      </c>
    </row>
    <row r="18" spans="1:19">
      <c r="A18" s="27">
        <v>25</v>
      </c>
      <c r="B18" s="28">
        <f t="shared" si="0"/>
        <v>802.5</v>
      </c>
      <c r="C18" s="28">
        <f>B18*($I$9/100)</f>
        <v>361.125</v>
      </c>
      <c r="D18" s="28">
        <f t="shared" si="1"/>
        <v>240.75</v>
      </c>
      <c r="E18" s="28">
        <f t="shared" si="2"/>
        <v>481.5</v>
      </c>
      <c r="F18" s="28">
        <f t="shared" si="5"/>
        <v>240.75</v>
      </c>
      <c r="G18" s="29">
        <f t="shared" si="3"/>
        <v>3.2188758248682006</v>
      </c>
      <c r="H18" s="29">
        <f t="shared" si="4"/>
        <v>6.6877318550041709</v>
      </c>
      <c r="I18" s="83">
        <f t="shared" si="6"/>
        <v>5.8892241587863996</v>
      </c>
      <c r="J18" s="29">
        <f t="shared" si="7"/>
        <v>5.483759050678235</v>
      </c>
      <c r="K18" s="83">
        <f t="shared" si="8"/>
        <v>6.1769062312381804</v>
      </c>
      <c r="L18" s="30">
        <f t="shared" si="9"/>
        <v>6.1769062312381804</v>
      </c>
      <c r="N18" s="43" t="s">
        <v>5</v>
      </c>
      <c r="O18" s="38" t="e">
        <f>'Tabla de cálculo'!C33</f>
        <v>#DIV/0!</v>
      </c>
      <c r="P18" s="39">
        <f>'Tabla de cálculo'!D34</f>
        <v>0</v>
      </c>
      <c r="Q18" s="43" t="s">
        <v>5</v>
      </c>
      <c r="R18" s="38" t="e">
        <f>'Tabla de cálculo'!$C$44</f>
        <v>#DIV/0!</v>
      </c>
      <c r="S18" s="39">
        <f>'Tabla de cálculo'!$E$44</f>
        <v>0</v>
      </c>
    </row>
    <row r="19" spans="1:19">
      <c r="A19" s="27">
        <v>30</v>
      </c>
      <c r="B19" s="28">
        <f t="shared" si="0"/>
        <v>638.60297847608581</v>
      </c>
      <c r="C19" s="28">
        <f t="shared" ref="C19:C25" si="10">B19*($I$9/100)</f>
        <v>287.37134031423864</v>
      </c>
      <c r="D19" s="28">
        <f t="shared" si="1"/>
        <v>191.58089354282575</v>
      </c>
      <c r="E19" s="28">
        <f t="shared" si="2"/>
        <v>383.1617870856515</v>
      </c>
      <c r="F19" s="28">
        <f t="shared" si="5"/>
        <v>191.58089354282575</v>
      </c>
      <c r="G19" s="29">
        <f t="shared" si="3"/>
        <v>3.4011973816621555</v>
      </c>
      <c r="H19" s="29">
        <f t="shared" si="4"/>
        <v>6.4592829443413455</v>
      </c>
      <c r="I19" s="83">
        <f t="shared" si="6"/>
        <v>5.6607752481235742</v>
      </c>
      <c r="J19" s="29">
        <f t="shared" si="7"/>
        <v>5.2553101400154096</v>
      </c>
      <c r="K19" s="83">
        <f t="shared" si="8"/>
        <v>5.948457320575355</v>
      </c>
      <c r="L19" s="30">
        <f t="shared" si="9"/>
        <v>5.948457320575355</v>
      </c>
      <c r="N19" s="43"/>
      <c r="O19" s="38" t="e">
        <f>'Tabla de cálculo'!C34</f>
        <v>#DIV/0!</v>
      </c>
      <c r="P19" s="39">
        <f>'Tabla de cálculo'!D34</f>
        <v>0</v>
      </c>
      <c r="Q19" s="43"/>
      <c r="R19" s="38">
        <f>'Tabla de cálculo'!$C$45</f>
        <v>45</v>
      </c>
      <c r="S19" s="39">
        <f>'Tabla de cálculo'!$E$44</f>
        <v>0</v>
      </c>
    </row>
    <row r="20" spans="1:19">
      <c r="A20" s="27">
        <v>35</v>
      </c>
      <c r="B20" s="28">
        <f t="shared" si="0"/>
        <v>526.43725070147923</v>
      </c>
      <c r="C20" s="28">
        <f t="shared" si="10"/>
        <v>236.89676281566565</v>
      </c>
      <c r="D20" s="28">
        <f t="shared" si="1"/>
        <v>157.93117521044377</v>
      </c>
      <c r="E20" s="28">
        <f t="shared" si="2"/>
        <v>315.86235042088754</v>
      </c>
      <c r="F20" s="28">
        <f t="shared" si="5"/>
        <v>157.93117521044377</v>
      </c>
      <c r="G20" s="29">
        <f t="shared" si="3"/>
        <v>3.5553480614894135</v>
      </c>
      <c r="H20" s="29">
        <f t="shared" si="4"/>
        <v>6.2661321425177912</v>
      </c>
      <c r="I20" s="83">
        <f t="shared" si="6"/>
        <v>5.4676244463000199</v>
      </c>
      <c r="J20" s="29">
        <f t="shared" si="7"/>
        <v>5.0621593381918553</v>
      </c>
      <c r="K20" s="83">
        <f t="shared" si="8"/>
        <v>5.7553065187518007</v>
      </c>
      <c r="L20" s="30">
        <f t="shared" si="9"/>
        <v>5.7553065187518007</v>
      </c>
      <c r="N20" s="43" t="s">
        <v>5</v>
      </c>
      <c r="O20" s="38" t="e">
        <f>'Tabla de cálculo'!C34</f>
        <v>#DIV/0!</v>
      </c>
      <c r="P20" s="39">
        <f>'Tabla de cálculo'!D35</f>
        <v>0</v>
      </c>
      <c r="Q20" s="43" t="s">
        <v>6</v>
      </c>
      <c r="R20" s="38">
        <f>'Tabla de cálculo'!$C$45</f>
        <v>45</v>
      </c>
      <c r="S20" s="39" t="e">
        <f>'Tabla de cálculo'!G35</f>
        <v>#DIV/0!</v>
      </c>
    </row>
    <row r="21" spans="1:19" ht="15" customHeight="1">
      <c r="A21" s="27">
        <v>40</v>
      </c>
      <c r="B21" s="28">
        <f t="shared" si="0"/>
        <v>445.33076916962426</v>
      </c>
      <c r="C21" s="28">
        <f t="shared" si="10"/>
        <v>200.39884612633091</v>
      </c>
      <c r="D21" s="28">
        <f t="shared" si="1"/>
        <v>133.59923075088727</v>
      </c>
      <c r="E21" s="28">
        <f t="shared" si="2"/>
        <v>267.19846150177455</v>
      </c>
      <c r="F21" s="28">
        <f t="shared" si="5"/>
        <v>133.59923075088727</v>
      </c>
      <c r="G21" s="29">
        <f t="shared" si="3"/>
        <v>3.6888794541139363</v>
      </c>
      <c r="H21" s="29">
        <f t="shared" si="4"/>
        <v>6.0988173075592647</v>
      </c>
      <c r="I21" s="83">
        <f t="shared" si="6"/>
        <v>5.3003096113414934</v>
      </c>
      <c r="J21" s="29">
        <f t="shared" si="7"/>
        <v>4.8948445032333288</v>
      </c>
      <c r="K21" s="83">
        <f t="shared" si="8"/>
        <v>5.5879916837932742</v>
      </c>
      <c r="L21" s="30">
        <f t="shared" si="9"/>
        <v>5.5879916837932742</v>
      </c>
      <c r="N21" s="43"/>
      <c r="O21" s="38" t="e">
        <f>'Tabla de cálculo'!C35</f>
        <v>#DIV/0!</v>
      </c>
      <c r="P21" s="39">
        <f>'Tabla de cálculo'!D35</f>
        <v>0</v>
      </c>
      <c r="Q21" s="43"/>
      <c r="R21" s="38"/>
      <c r="S21" s="39"/>
    </row>
    <row r="22" spans="1:19">
      <c r="A22" s="27">
        <v>45</v>
      </c>
      <c r="B22" s="28">
        <f t="shared" si="0"/>
        <v>384.22763017837582</v>
      </c>
      <c r="C22" s="28">
        <f t="shared" si="10"/>
        <v>172.90243358026913</v>
      </c>
      <c r="D22" s="28">
        <f t="shared" si="1"/>
        <v>115.26828905351275</v>
      </c>
      <c r="E22" s="28">
        <f t="shared" si="2"/>
        <v>230.53657810702549</v>
      </c>
      <c r="F22" s="28">
        <f t="shared" si="5"/>
        <v>115.26828905351275</v>
      </c>
      <c r="G22" s="29">
        <f t="shared" si="3"/>
        <v>3.8066624897703196</v>
      </c>
      <c r="H22" s="29">
        <f t="shared" si="4"/>
        <v>5.9512351638818162</v>
      </c>
      <c r="I22" s="83">
        <f t="shared" si="6"/>
        <v>5.1527274676640449</v>
      </c>
      <c r="J22" s="29">
        <f t="shared" si="7"/>
        <v>4.7472623595558803</v>
      </c>
      <c r="K22" s="83">
        <f t="shared" si="8"/>
        <v>5.4404095401158257</v>
      </c>
      <c r="L22" s="30">
        <f t="shared" si="9"/>
        <v>5.4404095401158257</v>
      </c>
      <c r="N22" s="43" t="s">
        <v>5</v>
      </c>
      <c r="O22" s="38" t="e">
        <f>'Tabla de cálculo'!C35</f>
        <v>#DIV/0!</v>
      </c>
      <c r="P22" s="39">
        <f>'Tabla de cálculo'!D36</f>
        <v>0</v>
      </c>
      <c r="Q22" s="43"/>
      <c r="R22" s="38"/>
      <c r="S22" s="39"/>
    </row>
    <row r="23" spans="1:19">
      <c r="A23" s="27">
        <v>50</v>
      </c>
      <c r="B23" s="28">
        <f t="shared" si="0"/>
        <v>336.70879188899988</v>
      </c>
      <c r="C23" s="28">
        <f t="shared" si="10"/>
        <v>151.51895635004996</v>
      </c>
      <c r="D23" s="28">
        <f t="shared" si="1"/>
        <v>101.01263756669996</v>
      </c>
      <c r="E23" s="28">
        <f t="shared" si="2"/>
        <v>202.02527513339993</v>
      </c>
      <c r="F23" s="28">
        <f t="shared" si="5"/>
        <v>101.01263756669996</v>
      </c>
      <c r="G23" s="29">
        <f t="shared" si="3"/>
        <v>3.912023005428146</v>
      </c>
      <c r="H23" s="29">
        <f t="shared" si="4"/>
        <v>5.8192184377625598</v>
      </c>
      <c r="I23" s="83">
        <f t="shared" si="6"/>
        <v>5.0207107415447885</v>
      </c>
      <c r="J23" s="29">
        <f t="shared" si="7"/>
        <v>4.6152456334366239</v>
      </c>
      <c r="K23" s="83">
        <f t="shared" si="8"/>
        <v>5.3083928139965693</v>
      </c>
      <c r="L23" s="30">
        <f t="shared" si="9"/>
        <v>5.3083928139965693</v>
      </c>
      <c r="N23" s="43"/>
      <c r="O23" s="10">
        <f>'Tabla de cálculo'!C36</f>
        <v>45</v>
      </c>
      <c r="P23" s="39">
        <f>'Tabla de cálculo'!D36</f>
        <v>0</v>
      </c>
      <c r="Q23" s="43"/>
      <c r="R23" s="10"/>
      <c r="S23" s="39"/>
    </row>
    <row r="24" spans="1:19">
      <c r="A24" s="27">
        <v>55</v>
      </c>
      <c r="B24" s="28">
        <f t="shared" si="0"/>
        <v>298.80607442941647</v>
      </c>
      <c r="C24" s="28">
        <f t="shared" si="10"/>
        <v>134.46273349323741</v>
      </c>
      <c r="D24" s="28">
        <f t="shared" si="1"/>
        <v>89.641822328824944</v>
      </c>
      <c r="E24" s="28">
        <f t="shared" si="2"/>
        <v>179.28364465764989</v>
      </c>
      <c r="F24" s="28">
        <f t="shared" si="5"/>
        <v>89.641822328824944</v>
      </c>
      <c r="G24" s="29">
        <f t="shared" si="3"/>
        <v>4.0073331852324712</v>
      </c>
      <c r="H24" s="29">
        <f t="shared" si="4"/>
        <v>5.6997947824677402</v>
      </c>
      <c r="I24" s="83">
        <f t="shared" si="6"/>
        <v>4.9012870862499689</v>
      </c>
      <c r="J24" s="29">
        <f t="shared" si="7"/>
        <v>4.4958219781418043</v>
      </c>
      <c r="K24" s="83">
        <f t="shared" si="8"/>
        <v>5.1889691587017497</v>
      </c>
      <c r="L24" s="30">
        <f t="shared" si="9"/>
        <v>5.1889691587017497</v>
      </c>
      <c r="N24" s="44" t="s">
        <v>6</v>
      </c>
      <c r="O24" s="40">
        <f>'Tabla de cálculo'!C36</f>
        <v>45</v>
      </c>
      <c r="P24" s="41">
        <f>'Tabla de cálculo'!E36</f>
        <v>0</v>
      </c>
      <c r="Q24" s="44"/>
      <c r="R24" s="40"/>
      <c r="S24" s="41"/>
    </row>
    <row r="25" spans="1:19" ht="13.5" thickBot="1">
      <c r="A25" s="31">
        <v>60</v>
      </c>
      <c r="B25" s="32">
        <f t="shared" si="0"/>
        <v>267.94172882168209</v>
      </c>
      <c r="C25" s="32">
        <f t="shared" si="10"/>
        <v>120.57377796975695</v>
      </c>
      <c r="D25" s="32">
        <f t="shared" si="1"/>
        <v>80.382518646504622</v>
      </c>
      <c r="E25" s="32">
        <f t="shared" si="2"/>
        <v>160.76503729300924</v>
      </c>
      <c r="F25" s="32">
        <f t="shared" si="5"/>
        <v>80.382518646504622</v>
      </c>
      <c r="G25" s="33">
        <f t="shared" si="3"/>
        <v>4.0943445622221004</v>
      </c>
      <c r="H25" s="33">
        <f t="shared" si="4"/>
        <v>5.5907695270997344</v>
      </c>
      <c r="I25" s="86">
        <f t="shared" si="6"/>
        <v>4.7922618308819631</v>
      </c>
      <c r="J25" s="33">
        <f t="shared" si="7"/>
        <v>4.3867967227737985</v>
      </c>
      <c r="K25" s="86">
        <f t="shared" si="8"/>
        <v>5.0799439033337439</v>
      </c>
      <c r="L25" s="34">
        <f t="shared" si="9"/>
        <v>5.0799439033337439</v>
      </c>
      <c r="O25" s="3">
        <v>45</v>
      </c>
      <c r="P25" s="3">
        <v>10</v>
      </c>
      <c r="R25" s="3">
        <v>45</v>
      </c>
      <c r="S25" s="3">
        <v>10</v>
      </c>
    </row>
    <row r="26" spans="1:19" ht="13.5" thickTop="1">
      <c r="A26" s="11"/>
      <c r="B26" s="12"/>
      <c r="C26" s="12"/>
      <c r="D26" s="12"/>
      <c r="E26" s="12"/>
      <c r="F26" s="12"/>
      <c r="G26" s="13"/>
      <c r="H26" s="13"/>
      <c r="I26" s="13"/>
      <c r="J26" s="13"/>
      <c r="K26" s="13"/>
      <c r="L26" s="13"/>
    </row>
    <row r="27" spans="1:19">
      <c r="A27" s="11"/>
      <c r="B27" s="12"/>
      <c r="C27" s="12"/>
      <c r="D27" s="12"/>
      <c r="E27" s="12"/>
      <c r="F27" s="12"/>
      <c r="G27" s="13"/>
      <c r="H27" s="13"/>
      <c r="I27" s="13"/>
      <c r="J27" s="13"/>
      <c r="K27" s="13"/>
      <c r="L27" s="13"/>
    </row>
    <row r="28" spans="1:19">
      <c r="A28" s="11"/>
      <c r="B28" s="12"/>
      <c r="C28" s="12"/>
      <c r="D28" s="12"/>
      <c r="E28" s="12"/>
      <c r="F28" s="12"/>
      <c r="G28" s="13"/>
      <c r="H28" s="13"/>
      <c r="I28" s="13"/>
      <c r="J28" s="13"/>
      <c r="K28" s="13"/>
      <c r="L28" s="13"/>
    </row>
    <row r="29" spans="1:19">
      <c r="A29" s="11"/>
      <c r="B29" s="12"/>
      <c r="C29" s="12"/>
      <c r="D29" s="12"/>
      <c r="E29" s="12"/>
      <c r="F29" s="12"/>
      <c r="G29" s="13"/>
      <c r="H29" s="13"/>
      <c r="I29" s="13"/>
      <c r="J29" s="13"/>
      <c r="K29" s="13"/>
      <c r="L29" s="13"/>
    </row>
    <row r="30" spans="1:19">
      <c r="A30" s="11"/>
      <c r="B30" s="12"/>
      <c r="C30" s="12"/>
      <c r="D30" s="12"/>
      <c r="E30" s="12"/>
      <c r="F30" s="12"/>
      <c r="G30" s="13"/>
      <c r="H30" s="13"/>
      <c r="I30" s="13"/>
      <c r="J30" s="13"/>
      <c r="K30" s="13"/>
      <c r="L30" s="13"/>
    </row>
    <row r="31" spans="1:19">
      <c r="A31" s="11"/>
      <c r="B31" s="12"/>
      <c r="C31" s="12"/>
      <c r="D31" s="12"/>
      <c r="E31" s="12"/>
      <c r="F31" s="12"/>
      <c r="G31" s="13"/>
      <c r="H31" s="13"/>
      <c r="I31" s="13"/>
      <c r="J31" s="13"/>
      <c r="K31" s="13"/>
      <c r="L31" s="13"/>
    </row>
    <row r="32" spans="1:19">
      <c r="A32" s="11"/>
      <c r="B32" s="25"/>
      <c r="C32" s="25"/>
      <c r="D32" s="25"/>
      <c r="E32" s="12"/>
      <c r="F32" s="12"/>
      <c r="G32" s="13"/>
      <c r="H32" s="13"/>
      <c r="I32" s="13"/>
      <c r="J32" s="13"/>
      <c r="K32" s="13"/>
      <c r="L32" s="13"/>
    </row>
    <row r="33" spans="1:12">
      <c r="A33" s="11"/>
      <c r="B33" s="25"/>
      <c r="C33" s="25"/>
      <c r="D33" s="25"/>
      <c r="E33" s="12"/>
      <c r="F33" s="12"/>
      <c r="G33" s="13"/>
      <c r="H33" s="13"/>
      <c r="I33" s="13"/>
      <c r="J33" s="13"/>
      <c r="K33" s="13"/>
      <c r="L33" s="13"/>
    </row>
    <row r="34" spans="1:12">
      <c r="A34" s="11"/>
      <c r="B34" s="25"/>
      <c r="C34" s="25"/>
      <c r="D34" s="25"/>
      <c r="E34" s="12"/>
      <c r="F34" s="12"/>
      <c r="G34" s="13"/>
      <c r="H34" s="13"/>
      <c r="I34" s="13"/>
      <c r="J34" s="13"/>
      <c r="K34" s="13"/>
      <c r="L34" s="13"/>
    </row>
    <row r="35" spans="1:12">
      <c r="A35" s="11"/>
      <c r="B35" s="25"/>
      <c r="C35" s="25"/>
      <c r="D35" s="25"/>
      <c r="E35" s="12"/>
      <c r="F35" s="12"/>
      <c r="G35" s="13"/>
      <c r="H35" s="13"/>
      <c r="I35" s="13"/>
      <c r="J35" s="13"/>
      <c r="K35" s="13"/>
      <c r="L35" s="13"/>
    </row>
    <row r="36" spans="1:12">
      <c r="A36" s="11"/>
      <c r="B36" s="12"/>
      <c r="C36" s="12"/>
      <c r="D36" s="12"/>
      <c r="E36" s="12"/>
      <c r="F36" s="12"/>
      <c r="G36" s="13"/>
      <c r="H36" s="13"/>
      <c r="I36" s="13"/>
      <c r="J36" s="13"/>
      <c r="K36" s="13"/>
      <c r="L36" s="13"/>
    </row>
    <row r="37" spans="1:12">
      <c r="A37" s="11"/>
      <c r="B37" s="12"/>
      <c r="C37" s="12"/>
      <c r="D37" s="12"/>
      <c r="E37" s="12"/>
      <c r="F37" s="12"/>
      <c r="G37" s="13"/>
      <c r="H37" s="13"/>
      <c r="I37" s="13"/>
      <c r="J37" s="13"/>
      <c r="K37" s="13"/>
      <c r="L37" s="13"/>
    </row>
    <row r="38" spans="1:12">
      <c r="A38" s="11"/>
      <c r="B38" s="12"/>
      <c r="C38" s="12"/>
      <c r="D38" s="12"/>
      <c r="E38" s="12"/>
      <c r="F38" s="12"/>
      <c r="G38" s="13"/>
      <c r="H38" s="13"/>
      <c r="I38" s="13"/>
      <c r="J38" s="13"/>
      <c r="K38" s="13"/>
      <c r="L38" s="13"/>
    </row>
    <row r="39" spans="1:12">
      <c r="A39" s="11"/>
      <c r="B39" s="12"/>
      <c r="C39" s="12"/>
      <c r="D39" s="12"/>
      <c r="E39" s="12"/>
      <c r="F39" s="12"/>
      <c r="G39" s="13"/>
      <c r="H39" s="13"/>
      <c r="I39" s="13"/>
      <c r="J39" s="13"/>
      <c r="K39" s="13"/>
      <c r="L39" s="13"/>
    </row>
    <row r="40" spans="1:12">
      <c r="A40" s="11"/>
      <c r="B40" s="12"/>
      <c r="C40" s="12"/>
      <c r="D40" s="12"/>
      <c r="E40" s="12"/>
      <c r="F40" s="12"/>
      <c r="G40" s="13"/>
      <c r="H40" s="13"/>
      <c r="I40" s="13"/>
      <c r="J40" s="13"/>
      <c r="K40" s="13"/>
      <c r="L40" s="13"/>
    </row>
    <row r="41" spans="1:12">
      <c r="A41" s="11"/>
      <c r="B41" s="12"/>
      <c r="C41" s="12"/>
      <c r="D41" s="12"/>
      <c r="E41" s="12"/>
      <c r="F41" s="12"/>
      <c r="G41" s="13"/>
      <c r="H41" s="13"/>
      <c r="I41" s="13"/>
      <c r="J41" s="13"/>
      <c r="K41" s="13"/>
      <c r="L41" s="13"/>
    </row>
    <row r="42" spans="1:12">
      <c r="A42" s="11"/>
      <c r="B42" s="12"/>
      <c r="C42" s="12"/>
      <c r="D42" s="12"/>
      <c r="E42" s="12"/>
      <c r="F42" s="12"/>
      <c r="G42" s="13"/>
      <c r="H42" s="13"/>
      <c r="I42" s="13"/>
      <c r="J42" s="13"/>
      <c r="K42" s="13"/>
      <c r="L42" s="13"/>
    </row>
    <row r="43" spans="1:12">
      <c r="A43" s="11"/>
      <c r="B43" s="12"/>
      <c r="C43" s="12"/>
      <c r="D43" s="12"/>
      <c r="E43" s="12"/>
      <c r="F43" s="12"/>
      <c r="G43" s="13"/>
      <c r="H43" s="13"/>
      <c r="I43" s="13"/>
      <c r="J43" s="13"/>
      <c r="K43" s="13"/>
      <c r="L43" s="13"/>
    </row>
    <row r="44" spans="1:12">
      <c r="A44" s="11"/>
      <c r="B44" s="12"/>
      <c r="C44" s="12"/>
      <c r="D44" s="12"/>
      <c r="E44" s="12"/>
      <c r="F44" s="12"/>
      <c r="G44" s="13"/>
      <c r="H44" s="13"/>
      <c r="I44" s="13"/>
      <c r="J44" s="13"/>
      <c r="K44" s="13"/>
      <c r="L44" s="13"/>
    </row>
    <row r="45" spans="1:12">
      <c r="A45" s="11"/>
      <c r="B45" s="12"/>
      <c r="C45" s="12"/>
      <c r="D45" s="12"/>
      <c r="E45" s="12"/>
      <c r="F45" s="12"/>
      <c r="G45" s="13"/>
      <c r="H45" s="13"/>
      <c r="I45" s="13"/>
      <c r="J45" s="13"/>
      <c r="K45" s="13"/>
      <c r="L45" s="13"/>
    </row>
    <row r="46" spans="1:12">
      <c r="A46" s="11"/>
      <c r="B46" s="12"/>
      <c r="C46" s="12"/>
      <c r="D46" s="12"/>
      <c r="E46" s="12"/>
      <c r="F46" s="12"/>
      <c r="G46" s="13"/>
      <c r="H46" s="13"/>
      <c r="I46" s="13"/>
      <c r="J46" s="13"/>
      <c r="K46" s="13"/>
      <c r="L46" s="13"/>
    </row>
    <row r="47" spans="1:12">
      <c r="A47" s="11"/>
      <c r="B47" s="12"/>
      <c r="C47" s="12"/>
      <c r="D47" s="12"/>
      <c r="E47" s="12"/>
      <c r="F47" s="12"/>
      <c r="G47" s="13"/>
      <c r="H47" s="13"/>
      <c r="I47" s="13"/>
      <c r="J47" s="13"/>
      <c r="K47" s="13"/>
      <c r="L47" s="13"/>
    </row>
    <row r="48" spans="1:12">
      <c r="A48" s="11"/>
      <c r="B48" s="12"/>
      <c r="C48" s="12"/>
      <c r="D48" s="12"/>
      <c r="E48" s="12"/>
      <c r="F48" s="12"/>
      <c r="G48" s="13"/>
      <c r="H48" s="13"/>
      <c r="I48" s="13"/>
      <c r="J48" s="13"/>
      <c r="K48" s="13"/>
      <c r="L48" s="13"/>
    </row>
    <row r="49" spans="1:12">
      <c r="A49" s="11"/>
      <c r="B49" s="12"/>
      <c r="C49" s="12"/>
      <c r="D49" s="12"/>
      <c r="E49" s="12"/>
      <c r="F49" s="12"/>
      <c r="G49" s="13"/>
      <c r="H49" s="13"/>
      <c r="I49" s="13"/>
      <c r="J49" s="13"/>
      <c r="K49" s="13"/>
      <c r="L49" s="13"/>
    </row>
    <row r="50" spans="1:12">
      <c r="A50" s="11"/>
      <c r="B50" s="12"/>
      <c r="C50" s="12"/>
      <c r="D50" s="12"/>
      <c r="E50" s="12"/>
      <c r="F50" s="12"/>
      <c r="G50" s="13"/>
      <c r="H50" s="13"/>
      <c r="I50" s="13"/>
      <c r="J50" s="13"/>
      <c r="K50" s="13"/>
      <c r="L50" s="13"/>
    </row>
    <row r="51" spans="1:12">
      <c r="A51" s="11"/>
      <c r="B51" s="12"/>
      <c r="C51" s="12"/>
      <c r="D51" s="12"/>
      <c r="E51" s="12"/>
      <c r="F51" s="12"/>
      <c r="G51" s="13"/>
      <c r="H51" s="13"/>
      <c r="I51" s="13"/>
      <c r="J51" s="13"/>
      <c r="K51" s="13"/>
      <c r="L51" s="13"/>
    </row>
    <row r="52" spans="1:12">
      <c r="A52" s="11"/>
      <c r="B52" s="12"/>
      <c r="C52" s="12"/>
      <c r="D52" s="12"/>
      <c r="E52" s="12"/>
      <c r="F52" s="12"/>
      <c r="G52" s="13"/>
      <c r="H52" s="13"/>
      <c r="I52" s="13"/>
      <c r="J52" s="13"/>
      <c r="K52" s="13"/>
      <c r="L52" s="13"/>
    </row>
    <row r="53" spans="1:12">
      <c r="A53" s="11"/>
      <c r="B53" s="12"/>
      <c r="C53" s="12"/>
      <c r="D53" s="12"/>
      <c r="E53" s="12"/>
      <c r="F53" s="12"/>
      <c r="G53" s="13"/>
      <c r="H53" s="13"/>
      <c r="I53" s="13"/>
      <c r="J53" s="13"/>
      <c r="K53" s="13"/>
      <c r="L53" s="13"/>
    </row>
    <row r="54" spans="1:12">
      <c r="A54" s="11"/>
      <c r="B54" s="12"/>
      <c r="C54" s="12"/>
      <c r="D54" s="12"/>
      <c r="E54" s="12"/>
      <c r="F54" s="12"/>
      <c r="G54" s="13"/>
      <c r="H54" s="13"/>
      <c r="I54" s="13"/>
      <c r="J54" s="13"/>
      <c r="K54" s="13"/>
      <c r="L54" s="13"/>
    </row>
    <row r="55" spans="1:12">
      <c r="A55" s="11"/>
      <c r="B55" s="12"/>
      <c r="C55" s="12"/>
      <c r="D55" s="12"/>
      <c r="E55" s="12"/>
      <c r="F55" s="12"/>
      <c r="G55" s="13"/>
      <c r="H55" s="13"/>
      <c r="I55" s="13"/>
      <c r="J55" s="13"/>
      <c r="K55" s="13"/>
      <c r="L55" s="13"/>
    </row>
    <row r="56" spans="1:12">
      <c r="A56" s="11"/>
      <c r="B56" s="12"/>
      <c r="C56" s="12"/>
      <c r="D56" s="12"/>
      <c r="E56" s="12"/>
      <c r="F56" s="12"/>
      <c r="G56" s="13"/>
      <c r="H56" s="13"/>
      <c r="I56" s="13"/>
      <c r="J56" s="13"/>
      <c r="K56" s="13"/>
      <c r="L56" s="13"/>
    </row>
    <row r="57" spans="1:12">
      <c r="A57" s="11"/>
      <c r="B57" s="12"/>
      <c r="C57" s="12"/>
      <c r="D57" s="12"/>
      <c r="E57" s="12"/>
      <c r="F57" s="12"/>
      <c r="G57" s="13"/>
      <c r="H57" s="13"/>
      <c r="I57" s="13"/>
      <c r="J57" s="13"/>
      <c r="K57" s="13"/>
      <c r="L57" s="13"/>
    </row>
    <row r="58" spans="1:12">
      <c r="A58" s="11"/>
      <c r="B58" s="12"/>
      <c r="C58" s="12"/>
      <c r="D58" s="12"/>
      <c r="E58" s="12"/>
      <c r="F58" s="12"/>
      <c r="G58" s="13"/>
      <c r="H58" s="13"/>
      <c r="I58" s="13"/>
      <c r="J58" s="13"/>
      <c r="K58" s="13"/>
      <c r="L58" s="13"/>
    </row>
    <row r="59" spans="1:12">
      <c r="A59" s="11"/>
      <c r="B59" s="12"/>
      <c r="C59" s="12"/>
      <c r="D59" s="12"/>
      <c r="E59" s="12"/>
      <c r="F59" s="12"/>
      <c r="G59" s="13"/>
      <c r="H59" s="13"/>
      <c r="I59" s="13"/>
      <c r="J59" s="13"/>
      <c r="K59" s="13"/>
      <c r="L59" s="13"/>
    </row>
    <row r="60" spans="1:12">
      <c r="A60" s="11"/>
      <c r="B60" s="12"/>
      <c r="C60" s="12"/>
      <c r="D60" s="12"/>
      <c r="E60" s="12"/>
      <c r="F60" s="12"/>
      <c r="G60" s="13"/>
      <c r="H60" s="13"/>
      <c r="I60" s="13"/>
      <c r="J60" s="13"/>
      <c r="K60" s="13"/>
      <c r="L60" s="13"/>
    </row>
    <row r="61" spans="1:12">
      <c r="A61" s="11"/>
      <c r="B61" s="12"/>
      <c r="C61" s="12"/>
      <c r="D61" s="12"/>
      <c r="E61" s="12"/>
      <c r="F61" s="12"/>
      <c r="G61" s="13"/>
      <c r="H61" s="13"/>
      <c r="I61" s="13"/>
      <c r="J61" s="13"/>
      <c r="K61" s="13"/>
      <c r="L61" s="13"/>
    </row>
    <row r="62" spans="1:12">
      <c r="A62" s="11"/>
      <c r="B62" s="12"/>
      <c r="C62" s="12"/>
      <c r="D62" s="12"/>
      <c r="E62" s="12"/>
      <c r="F62" s="12"/>
      <c r="G62" s="13"/>
      <c r="H62" s="13"/>
      <c r="I62" s="13"/>
      <c r="J62" s="13"/>
      <c r="K62" s="13"/>
      <c r="L62" s="13"/>
    </row>
    <row r="63" spans="1:12" ht="15" customHeight="1">
      <c r="A63" s="11"/>
      <c r="B63" s="12"/>
      <c r="C63" s="12"/>
      <c r="D63" s="12"/>
      <c r="E63" s="12"/>
      <c r="F63" s="12"/>
      <c r="G63" s="13"/>
      <c r="H63" s="13"/>
      <c r="I63" s="13"/>
      <c r="J63" s="13"/>
      <c r="K63" s="13"/>
      <c r="L63" s="13"/>
    </row>
    <row r="64" spans="1:12">
      <c r="A64" s="11"/>
      <c r="B64" s="12"/>
      <c r="C64" s="12"/>
      <c r="D64" s="12"/>
      <c r="E64" s="12"/>
      <c r="F64" s="12"/>
      <c r="G64" s="13"/>
      <c r="H64" s="13"/>
      <c r="I64" s="13"/>
      <c r="J64" s="13"/>
      <c r="K64" s="13"/>
      <c r="L64" s="13"/>
    </row>
    <row r="65" spans="1:12">
      <c r="A65" s="11"/>
      <c r="B65" s="12"/>
      <c r="C65" s="12"/>
      <c r="D65" s="12"/>
      <c r="E65" s="12"/>
      <c r="F65" s="12"/>
      <c r="G65" s="13"/>
      <c r="H65" s="13"/>
      <c r="I65" s="13"/>
      <c r="J65" s="13"/>
      <c r="K65" s="13"/>
      <c r="L65" s="13"/>
    </row>
    <row r="66" spans="1:12">
      <c r="A66" s="11"/>
      <c r="B66" s="12"/>
      <c r="C66" s="12"/>
      <c r="D66" s="12"/>
      <c r="E66" s="12"/>
      <c r="F66" s="12"/>
      <c r="G66" s="13"/>
      <c r="H66" s="13"/>
      <c r="I66" s="13"/>
      <c r="J66" s="13"/>
      <c r="K66" s="13"/>
      <c r="L66" s="13"/>
    </row>
    <row r="67" spans="1:12">
      <c r="A67" s="11"/>
      <c r="B67" s="12"/>
      <c r="C67" s="12"/>
      <c r="D67" s="12"/>
      <c r="E67" s="12"/>
      <c r="F67" s="12"/>
      <c r="G67" s="13"/>
      <c r="H67" s="13"/>
      <c r="I67" s="13"/>
      <c r="J67" s="13"/>
      <c r="K67" s="13"/>
      <c r="L67" s="13"/>
    </row>
    <row r="68" spans="1:12">
      <c r="A68" s="11"/>
      <c r="B68" s="12"/>
      <c r="C68" s="12"/>
      <c r="D68" s="12"/>
      <c r="E68" s="12"/>
      <c r="F68" s="12"/>
      <c r="G68" s="13"/>
      <c r="H68" s="13"/>
      <c r="I68" s="13"/>
      <c r="J68" s="13"/>
      <c r="K68" s="13"/>
      <c r="L68" s="13"/>
    </row>
    <row r="69" spans="1:12">
      <c r="A69" s="11"/>
      <c r="B69" s="12"/>
      <c r="C69" s="12"/>
      <c r="D69" s="12"/>
      <c r="E69" s="12"/>
      <c r="F69" s="12"/>
      <c r="G69" s="13"/>
      <c r="H69" s="13"/>
      <c r="I69" s="13"/>
      <c r="J69" s="13"/>
      <c r="K69" s="13"/>
      <c r="L69" s="13"/>
    </row>
    <row r="70" spans="1:12" ht="15" customHeight="1">
      <c r="A70" s="11"/>
      <c r="B70" s="12"/>
      <c r="C70" s="12"/>
      <c r="D70" s="12"/>
      <c r="E70" s="12"/>
      <c r="F70" s="12"/>
      <c r="G70" s="13"/>
      <c r="H70" s="13"/>
      <c r="I70" s="13"/>
      <c r="J70" s="13"/>
      <c r="K70" s="13"/>
      <c r="L70" s="13"/>
    </row>
    <row r="71" spans="1:12">
      <c r="A71" s="11"/>
      <c r="B71" s="12"/>
      <c r="C71" s="12"/>
      <c r="D71" s="12"/>
      <c r="E71" s="12"/>
      <c r="F71" s="12"/>
      <c r="G71" s="13"/>
      <c r="H71" s="13"/>
      <c r="I71" s="13"/>
      <c r="J71" s="13"/>
      <c r="K71" s="13"/>
      <c r="L71" s="13"/>
    </row>
    <row r="72" spans="1:12">
      <c r="A72" s="11"/>
      <c r="B72" s="12"/>
      <c r="C72" s="12"/>
      <c r="D72" s="12"/>
      <c r="E72" s="12"/>
      <c r="F72" s="12"/>
      <c r="G72" s="13"/>
      <c r="H72" s="13"/>
      <c r="I72" s="13"/>
      <c r="J72" s="13"/>
      <c r="K72" s="13"/>
      <c r="L72" s="13"/>
    </row>
    <row r="73" spans="1:12">
      <c r="A73" s="11"/>
      <c r="B73" s="12"/>
      <c r="C73" s="12"/>
      <c r="D73" s="12"/>
      <c r="E73" s="12"/>
      <c r="F73" s="12"/>
      <c r="G73" s="13"/>
      <c r="H73" s="13"/>
      <c r="I73" s="13"/>
      <c r="J73" s="13"/>
      <c r="K73" s="13"/>
      <c r="L73" s="13"/>
    </row>
    <row r="74" spans="1:12">
      <c r="A74" s="11"/>
      <c r="B74" s="12"/>
      <c r="C74" s="12"/>
      <c r="D74" s="12"/>
      <c r="E74" s="12"/>
      <c r="F74" s="12"/>
      <c r="G74" s="13"/>
      <c r="H74" s="13"/>
      <c r="I74" s="13"/>
      <c r="J74" s="13"/>
      <c r="K74" s="13"/>
      <c r="L74" s="13"/>
    </row>
    <row r="75" spans="1:12">
      <c r="A75" s="11"/>
      <c r="B75" s="12"/>
      <c r="C75" s="12"/>
      <c r="D75" s="12"/>
      <c r="E75" s="12"/>
      <c r="F75" s="12"/>
      <c r="G75" s="13"/>
      <c r="H75" s="13"/>
      <c r="I75" s="13"/>
      <c r="J75" s="13"/>
      <c r="K75" s="13"/>
      <c r="L75" s="13"/>
    </row>
    <row r="76" spans="1:12">
      <c r="A76" s="11"/>
      <c r="B76" s="12"/>
      <c r="C76" s="12"/>
      <c r="D76" s="12"/>
      <c r="E76" s="12"/>
      <c r="F76" s="12"/>
      <c r="G76" s="13"/>
      <c r="H76" s="13"/>
      <c r="I76" s="13"/>
      <c r="J76" s="13"/>
      <c r="K76" s="13"/>
      <c r="L76" s="13"/>
    </row>
    <row r="77" spans="1:12">
      <c r="A77" s="11"/>
      <c r="B77" s="12"/>
      <c r="C77" s="12"/>
      <c r="D77" s="12"/>
      <c r="E77" s="12"/>
      <c r="F77" s="12"/>
      <c r="G77" s="13"/>
      <c r="H77" s="13"/>
      <c r="I77" s="13"/>
      <c r="J77" s="13"/>
      <c r="K77" s="13"/>
      <c r="L77" s="13"/>
    </row>
    <row r="78" spans="1:12">
      <c r="A78" s="11"/>
      <c r="B78" s="12"/>
      <c r="C78" s="12"/>
      <c r="D78" s="12"/>
      <c r="E78" s="12"/>
      <c r="F78" s="12"/>
      <c r="G78" s="13"/>
      <c r="H78" s="13"/>
      <c r="I78" s="13"/>
      <c r="J78" s="13"/>
      <c r="K78" s="13"/>
      <c r="L78" s="13"/>
    </row>
    <row r="79" spans="1:12">
      <c r="A79" s="11"/>
      <c r="B79" s="12"/>
      <c r="C79" s="12"/>
      <c r="D79" s="12"/>
      <c r="E79" s="12"/>
      <c r="F79" s="12"/>
      <c r="G79" s="13"/>
      <c r="H79" s="13"/>
      <c r="I79" s="13"/>
      <c r="J79" s="13"/>
      <c r="K79" s="13"/>
      <c r="L79" s="13"/>
    </row>
    <row r="80" spans="1:12">
      <c r="A80" s="11"/>
      <c r="B80" s="12"/>
      <c r="C80" s="12"/>
      <c r="D80" s="12"/>
      <c r="E80" s="12"/>
      <c r="F80" s="12"/>
      <c r="G80" s="13"/>
      <c r="H80" s="13"/>
      <c r="I80" s="13"/>
      <c r="J80" s="13"/>
      <c r="K80" s="13"/>
      <c r="L80" s="13"/>
    </row>
    <row r="81" spans="1:12" ht="15" customHeight="1">
      <c r="A81" s="11"/>
      <c r="B81" s="12"/>
      <c r="C81" s="12"/>
      <c r="D81" s="12"/>
      <c r="E81" s="12"/>
      <c r="F81" s="12"/>
      <c r="G81" s="13"/>
      <c r="H81" s="13"/>
      <c r="I81" s="13"/>
      <c r="J81" s="13"/>
      <c r="K81" s="13"/>
      <c r="L81" s="13"/>
    </row>
    <row r="82" spans="1:12">
      <c r="A82" s="11"/>
      <c r="B82" s="12"/>
      <c r="C82" s="12"/>
      <c r="D82" s="12"/>
      <c r="E82" s="12"/>
      <c r="F82" s="12"/>
      <c r="G82" s="13"/>
      <c r="H82" s="13"/>
      <c r="I82" s="13"/>
      <c r="J82" s="13"/>
      <c r="K82" s="13"/>
      <c r="L82" s="13"/>
    </row>
    <row r="83" spans="1:12">
      <c r="A83" s="11"/>
      <c r="B83" s="12"/>
      <c r="C83" s="12"/>
      <c r="D83" s="12"/>
      <c r="E83" s="12"/>
      <c r="F83" s="12"/>
      <c r="G83" s="13"/>
      <c r="H83" s="13"/>
      <c r="I83" s="13"/>
      <c r="J83" s="13"/>
      <c r="K83" s="13"/>
      <c r="L83" s="13"/>
    </row>
    <row r="84" spans="1:12">
      <c r="A84" s="11"/>
      <c r="B84" s="12"/>
      <c r="C84" s="12"/>
      <c r="D84" s="12"/>
      <c r="E84" s="12"/>
      <c r="F84" s="12"/>
      <c r="G84" s="13"/>
      <c r="H84" s="13"/>
      <c r="I84" s="13"/>
      <c r="J84" s="13"/>
      <c r="K84" s="13"/>
      <c r="L84" s="13"/>
    </row>
    <row r="85" spans="1:12">
      <c r="A85" s="11"/>
      <c r="B85" s="12"/>
      <c r="C85" s="12"/>
      <c r="D85" s="12"/>
      <c r="E85" s="12"/>
      <c r="F85" s="12"/>
      <c r="G85" s="13"/>
      <c r="H85" s="13"/>
      <c r="I85" s="13"/>
      <c r="J85" s="13"/>
      <c r="K85" s="13"/>
      <c r="L85" s="13"/>
    </row>
    <row r="86" spans="1:12">
      <c r="A86" s="11"/>
      <c r="B86" s="12"/>
      <c r="C86" s="12"/>
      <c r="D86" s="12"/>
      <c r="E86" s="12"/>
      <c r="F86" s="12"/>
      <c r="G86" s="13"/>
      <c r="H86" s="13"/>
      <c r="I86" s="13"/>
      <c r="J86" s="13"/>
      <c r="K86" s="13"/>
      <c r="L86" s="13"/>
    </row>
    <row r="87" spans="1:12">
      <c r="A87" s="11"/>
      <c r="B87" s="12"/>
      <c r="C87" s="12"/>
      <c r="D87" s="12"/>
      <c r="E87" s="12"/>
      <c r="F87" s="12"/>
      <c r="G87" s="13"/>
      <c r="H87" s="13"/>
      <c r="I87" s="13"/>
      <c r="J87" s="13"/>
      <c r="K87" s="13"/>
      <c r="L87" s="13"/>
    </row>
    <row r="88" spans="1:12">
      <c r="A88" s="11"/>
      <c r="B88" s="12"/>
      <c r="C88" s="12"/>
      <c r="D88" s="12"/>
      <c r="E88" s="12"/>
      <c r="F88" s="12"/>
      <c r="G88" s="13"/>
      <c r="H88" s="13"/>
      <c r="I88" s="13"/>
      <c r="J88" s="13"/>
      <c r="K88" s="13"/>
      <c r="L88" s="13"/>
    </row>
    <row r="89" spans="1:12">
      <c r="A89" s="11"/>
      <c r="B89" s="12"/>
      <c r="C89" s="12"/>
      <c r="D89" s="12"/>
      <c r="E89" s="12"/>
      <c r="F89" s="12"/>
      <c r="G89" s="13"/>
      <c r="H89" s="13"/>
      <c r="I89" s="13"/>
      <c r="J89" s="13"/>
      <c r="K89" s="13"/>
      <c r="L89" s="13"/>
    </row>
    <row r="90" spans="1:12">
      <c r="A90" s="11"/>
      <c r="B90" s="12"/>
      <c r="C90" s="12"/>
      <c r="D90" s="12"/>
      <c r="E90" s="12"/>
      <c r="F90" s="12"/>
      <c r="G90" s="13"/>
      <c r="H90" s="13"/>
      <c r="I90" s="13"/>
      <c r="J90" s="13"/>
      <c r="K90" s="13"/>
      <c r="L90" s="13"/>
    </row>
    <row r="91" spans="1:12">
      <c r="A91" s="11"/>
      <c r="B91" s="12"/>
      <c r="C91" s="12"/>
      <c r="D91" s="12"/>
      <c r="E91" s="12"/>
      <c r="F91" s="12"/>
      <c r="G91" s="13"/>
      <c r="H91" s="13"/>
      <c r="I91" s="13"/>
      <c r="J91" s="13"/>
      <c r="K91" s="13"/>
      <c r="L91" s="13"/>
    </row>
    <row r="92" spans="1:12">
      <c r="A92" s="11"/>
      <c r="B92" s="12"/>
      <c r="C92" s="12"/>
      <c r="D92" s="12"/>
      <c r="E92" s="12"/>
      <c r="F92" s="12"/>
      <c r="G92" s="13"/>
      <c r="H92" s="13"/>
      <c r="I92" s="13"/>
      <c r="J92" s="13"/>
      <c r="K92" s="13"/>
      <c r="L92" s="13"/>
    </row>
    <row r="93" spans="1:12">
      <c r="A93" s="11"/>
      <c r="B93" s="12"/>
      <c r="C93" s="12"/>
      <c r="D93" s="12"/>
      <c r="E93" s="12"/>
      <c r="F93" s="12"/>
      <c r="G93" s="13"/>
      <c r="H93" s="13"/>
      <c r="I93" s="13"/>
      <c r="J93" s="13"/>
      <c r="K93" s="13"/>
      <c r="L93" s="13"/>
    </row>
    <row r="94" spans="1:12">
      <c r="A94" s="11"/>
      <c r="B94" s="12"/>
      <c r="C94" s="12"/>
      <c r="D94" s="12"/>
      <c r="E94" s="12"/>
      <c r="F94" s="12"/>
      <c r="G94" s="13"/>
      <c r="H94" s="13"/>
      <c r="I94" s="13"/>
      <c r="J94" s="13"/>
      <c r="K94" s="13"/>
      <c r="L94" s="13"/>
    </row>
    <row r="95" spans="1:12">
      <c r="A95" s="11"/>
      <c r="B95" s="12"/>
      <c r="C95" s="12"/>
      <c r="D95" s="12"/>
      <c r="E95" s="12"/>
      <c r="F95" s="12"/>
      <c r="G95" s="13"/>
      <c r="H95" s="13"/>
      <c r="I95" s="13"/>
      <c r="J95" s="13"/>
      <c r="K95" s="13"/>
      <c r="L95" s="13"/>
    </row>
    <row r="96" spans="1:12">
      <c r="A96" s="11"/>
      <c r="B96" s="12"/>
      <c r="C96" s="12"/>
      <c r="D96" s="12"/>
      <c r="E96" s="12"/>
      <c r="F96" s="12"/>
      <c r="G96" s="13"/>
      <c r="H96" s="13"/>
      <c r="I96" s="13"/>
      <c r="J96" s="13"/>
      <c r="K96" s="13"/>
      <c r="L96" s="13"/>
    </row>
    <row r="97" spans="1:12">
      <c r="A97" s="11"/>
      <c r="B97" s="12"/>
      <c r="C97" s="12"/>
      <c r="D97" s="12"/>
      <c r="E97" s="12"/>
      <c r="F97" s="12"/>
      <c r="G97" s="13"/>
      <c r="H97" s="13"/>
      <c r="I97" s="13"/>
      <c r="J97" s="13"/>
      <c r="K97" s="13"/>
      <c r="L97" s="13"/>
    </row>
    <row r="98" spans="1:12">
      <c r="A98" s="11"/>
      <c r="B98" s="12"/>
      <c r="C98" s="12"/>
      <c r="D98" s="12"/>
      <c r="E98" s="12"/>
      <c r="F98" s="12"/>
      <c r="G98" s="13"/>
      <c r="H98" s="13"/>
      <c r="I98" s="13"/>
      <c r="J98" s="13"/>
      <c r="K98" s="13"/>
      <c r="L98" s="13"/>
    </row>
    <row r="99" spans="1:12">
      <c r="A99" s="11"/>
      <c r="B99" s="12"/>
      <c r="C99" s="12"/>
      <c r="D99" s="12"/>
      <c r="E99" s="12"/>
      <c r="F99" s="12"/>
      <c r="G99" s="13"/>
      <c r="H99" s="13"/>
      <c r="I99" s="13"/>
      <c r="J99" s="13"/>
      <c r="K99" s="13"/>
      <c r="L99" s="13"/>
    </row>
    <row r="100" spans="1:12">
      <c r="A100" s="11"/>
      <c r="B100" s="12"/>
      <c r="C100" s="12"/>
      <c r="D100" s="12"/>
      <c r="E100" s="12"/>
      <c r="F100" s="12"/>
      <c r="G100" s="13"/>
      <c r="H100" s="13"/>
      <c r="I100" s="13"/>
      <c r="J100" s="13"/>
      <c r="K100" s="13"/>
      <c r="L100" s="13"/>
    </row>
    <row r="101" spans="1:12">
      <c r="A101" s="11"/>
      <c r="B101" s="12"/>
      <c r="C101" s="12"/>
      <c r="D101" s="12"/>
      <c r="E101" s="12"/>
      <c r="F101" s="12"/>
      <c r="G101" s="13"/>
      <c r="H101" s="13"/>
      <c r="I101" s="13"/>
      <c r="J101" s="13"/>
      <c r="K101" s="13"/>
      <c r="L101" s="13"/>
    </row>
    <row r="102" spans="1:12">
      <c r="A102" s="11"/>
      <c r="B102" s="12"/>
      <c r="C102" s="12"/>
      <c r="D102" s="12"/>
      <c r="E102" s="12"/>
      <c r="F102" s="12"/>
      <c r="G102" s="13"/>
      <c r="H102" s="13"/>
      <c r="I102" s="13"/>
      <c r="J102" s="13"/>
      <c r="K102" s="13"/>
      <c r="L102" s="13"/>
    </row>
    <row r="103" spans="1:12">
      <c r="A103" s="11"/>
      <c r="B103" s="12"/>
      <c r="C103" s="12"/>
      <c r="D103" s="12"/>
      <c r="E103" s="12"/>
      <c r="F103" s="12"/>
      <c r="G103" s="13"/>
      <c r="H103" s="13"/>
      <c r="I103" s="13"/>
      <c r="J103" s="13"/>
      <c r="K103" s="13"/>
      <c r="L103" s="13"/>
    </row>
    <row r="137" ht="15" customHeight="1"/>
    <row r="153" ht="15" customHeight="1"/>
    <row r="154" ht="15" customHeight="1"/>
    <row r="155" ht="15" customHeight="1"/>
  </sheetData>
  <mergeCells count="9">
    <mergeCell ref="R12:S12"/>
    <mergeCell ref="I8:J8"/>
    <mergeCell ref="K8:L8"/>
    <mergeCell ref="H13:L13"/>
    <mergeCell ref="O12:P12"/>
    <mergeCell ref="A1:B1"/>
    <mergeCell ref="I7:L7"/>
    <mergeCell ref="E12:F12"/>
    <mergeCell ref="C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de cálculo</vt:lpstr>
      <vt:lpstr>Formulas</vt:lpstr>
      <vt:lpstr>DMD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2002-09-26T11:45:25Z</cp:lastPrinted>
  <dcterms:created xsi:type="dcterms:W3CDTF">2002-09-25T13:16:50Z</dcterms:created>
  <dcterms:modified xsi:type="dcterms:W3CDTF">2017-08-27T22:09:35Z</dcterms:modified>
</cp:coreProperties>
</file>