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úsica\Silvicultura\2019\serieMínima\"/>
    </mc:Choice>
  </mc:AlternateContent>
  <xr:revisionPtr revIDLastSave="0" documentId="13_ncr:1_{362BDD22-857B-4307-B312-6534B940BF19}" xr6:coauthVersionLast="45" xr6:coauthVersionMax="45" xr10:uidLastSave="{00000000-0000-0000-0000-000000000000}"/>
  <bookViews>
    <workbookView xWindow="-108" yWindow="-108" windowWidth="23256" windowHeight="13176" xr2:uid="{7933B37A-3E63-4EA7-B1FF-1DCE10AFCCBF}"/>
  </bookViews>
  <sheets>
    <sheet name="Hoja1" sheetId="1" r:id="rId1"/>
  </sheets>
  <definedNames>
    <definedName name="_xlnm.Print_Area" localSheetId="0">Hoja1!$A$1:$Y$56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5" i="1" l="1"/>
  <c r="T16" i="1"/>
  <c r="T17" i="1"/>
  <c r="T18" i="1"/>
  <c r="T14" i="1"/>
  <c r="S19" i="1"/>
  <c r="S20" i="1"/>
  <c r="S21" i="1"/>
  <c r="S22" i="1"/>
  <c r="S23" i="1"/>
  <c r="S24" i="1"/>
  <c r="S25" i="1"/>
  <c r="I24" i="1"/>
  <c r="J24" i="1" s="1"/>
  <c r="I25" i="1"/>
  <c r="J25" i="1" s="1"/>
  <c r="D26" i="1"/>
  <c r="J9" i="1"/>
  <c r="J10" i="1" s="1"/>
  <c r="I19" i="1" s="1"/>
  <c r="F15" i="1"/>
  <c r="F16" i="1"/>
  <c r="F17" i="1"/>
  <c r="F18" i="1"/>
  <c r="F19" i="1"/>
  <c r="F20" i="1"/>
  <c r="F21" i="1"/>
  <c r="F22" i="1"/>
  <c r="F23" i="1"/>
  <c r="F24" i="1"/>
  <c r="F25" i="1"/>
  <c r="F14" i="1"/>
  <c r="F26" i="1" l="1"/>
  <c r="I14" i="1"/>
  <c r="I16" i="1"/>
  <c r="I23" i="1"/>
  <c r="J23" i="1" s="1"/>
  <c r="I22" i="1"/>
  <c r="I18" i="1"/>
  <c r="I20" i="1"/>
  <c r="I17" i="1"/>
  <c r="I15" i="1"/>
  <c r="I21" i="1"/>
  <c r="J19" i="1"/>
  <c r="J17" i="1" l="1"/>
  <c r="J20" i="1"/>
  <c r="J22" i="1"/>
  <c r="J21" i="1"/>
  <c r="J15" i="1"/>
  <c r="J18" i="1"/>
  <c r="J16" i="1"/>
  <c r="J14" i="1"/>
  <c r="I26" i="1"/>
  <c r="J26" i="1" l="1"/>
  <c r="N8" i="1" s="1"/>
  <c r="L24" i="1" s="1"/>
  <c r="L21" i="1" l="1"/>
  <c r="N21" i="1" s="1"/>
  <c r="L15" i="1"/>
  <c r="N15" i="1" s="1"/>
  <c r="L16" i="1"/>
  <c r="M16" i="1" s="1"/>
  <c r="L25" i="1"/>
  <c r="Q25" i="1" s="1"/>
  <c r="L22" i="1"/>
  <c r="N22" i="1" s="1"/>
  <c r="L14" i="1"/>
  <c r="M14" i="1" s="1"/>
  <c r="L20" i="1"/>
  <c r="M20" i="1" s="1"/>
  <c r="L17" i="1"/>
  <c r="Q17" i="1" s="1"/>
  <c r="L18" i="1"/>
  <c r="N18" i="1" s="1"/>
  <c r="L19" i="1"/>
  <c r="M19" i="1" s="1"/>
  <c r="L23" i="1"/>
  <c r="M23" i="1" s="1"/>
  <c r="Q24" i="1"/>
  <c r="N24" i="1"/>
  <c r="M24" i="1"/>
  <c r="N23" i="1" l="1"/>
  <c r="Q23" i="1"/>
  <c r="N16" i="1"/>
  <c r="Q16" i="1"/>
  <c r="N25" i="1"/>
  <c r="Q14" i="1"/>
  <c r="R14" i="1" s="1"/>
  <c r="S14" i="1" s="1"/>
  <c r="N14" i="1"/>
  <c r="N20" i="1"/>
  <c r="Q20" i="1"/>
  <c r="R20" i="1" s="1"/>
  <c r="T20" i="1" s="1"/>
  <c r="M17" i="1"/>
  <c r="M25" i="1"/>
  <c r="N17" i="1"/>
  <c r="M21" i="1"/>
  <c r="M18" i="1"/>
  <c r="Q15" i="1"/>
  <c r="Q22" i="1"/>
  <c r="V22" i="1" s="1"/>
  <c r="Q19" i="1"/>
  <c r="R19" i="1" s="1"/>
  <c r="T19" i="1" s="1"/>
  <c r="Q21" i="1"/>
  <c r="V21" i="1" s="1"/>
  <c r="N19" i="1"/>
  <c r="Q18" i="1"/>
  <c r="V18" i="1" s="1"/>
  <c r="L26" i="1"/>
  <c r="M22" i="1"/>
  <c r="M15" i="1"/>
  <c r="R25" i="1"/>
  <c r="T25" i="1" s="1"/>
  <c r="V25" i="1"/>
  <c r="V24" i="1"/>
  <c r="R24" i="1"/>
  <c r="T24" i="1" s="1"/>
  <c r="R17" i="1"/>
  <c r="S17" i="1" s="1"/>
  <c r="V17" i="1"/>
  <c r="V16" i="1"/>
  <c r="R16" i="1"/>
  <c r="S16" i="1" s="1"/>
  <c r="V15" i="1"/>
  <c r="R15" i="1"/>
  <c r="S15" i="1" s="1"/>
  <c r="V23" i="1"/>
  <c r="R23" i="1"/>
  <c r="T23" i="1" s="1"/>
  <c r="V14" i="1" l="1"/>
  <c r="X14" i="1" s="1"/>
  <c r="V20" i="1"/>
  <c r="X20" i="1" s="1"/>
  <c r="R18" i="1"/>
  <c r="S18" i="1" s="1"/>
  <c r="S26" i="1" s="1"/>
  <c r="R22" i="1"/>
  <c r="T22" i="1" s="1"/>
  <c r="N26" i="1"/>
  <c r="R21" i="1"/>
  <c r="T21" i="1" s="1"/>
  <c r="V19" i="1"/>
  <c r="X19" i="1" s="1"/>
  <c r="M26" i="1"/>
  <c r="Q26" i="1"/>
  <c r="W19" i="1"/>
  <c r="X23" i="1"/>
  <c r="W23" i="1"/>
  <c r="X17" i="1"/>
  <c r="W17" i="1"/>
  <c r="X18" i="1"/>
  <c r="W18" i="1"/>
  <c r="W21" i="1"/>
  <c r="X21" i="1"/>
  <c r="W20" i="1"/>
  <c r="X15" i="1"/>
  <c r="W15" i="1"/>
  <c r="X25" i="1"/>
  <c r="W25" i="1"/>
  <c r="X24" i="1"/>
  <c r="W24" i="1"/>
  <c r="X16" i="1"/>
  <c r="W16" i="1"/>
  <c r="W22" i="1"/>
  <c r="X22" i="1"/>
  <c r="V26" i="1" l="1"/>
  <c r="W14" i="1"/>
  <c r="W26" i="1" s="1"/>
  <c r="T26" i="1"/>
  <c r="R26" i="1"/>
  <c r="X26" i="1"/>
  <c r="E15" i="1" l="1"/>
  <c r="E16" i="1"/>
  <c r="E17" i="1"/>
  <c r="E18" i="1"/>
  <c r="E19" i="1"/>
  <c r="E20" i="1"/>
  <c r="E21" i="1"/>
  <c r="E22" i="1"/>
  <c r="E23" i="1"/>
  <c r="E24" i="1"/>
  <c r="E25" i="1"/>
  <c r="E14" i="1"/>
  <c r="E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D. Martín Sandoval López</author>
  </authors>
  <commentList>
    <comment ref="I2" authorId="0" shapeId="0" xr:uid="{1585B3A0-9EAF-4C35-973C-4F6A60918644}">
      <text>
        <r>
          <rPr>
            <sz val="9"/>
            <color indexed="81"/>
            <rFont val="Tahoma"/>
            <family val="2"/>
          </rPr>
          <t>En base a datos empíricos, referencias  bilbiográficas o mediciones a campo.</t>
        </r>
      </text>
    </comment>
    <comment ref="I3" authorId="0" shapeId="0" xr:uid="{15AF6AFA-9806-4649-A3A2-ED380FCE1340}">
      <text>
        <r>
          <rPr>
            <sz val="9"/>
            <color indexed="81"/>
            <rFont val="Tahoma"/>
            <family val="2"/>
          </rPr>
          <t>Clase de diámetro máxima de la distribución deseada en cm</t>
        </r>
      </text>
    </comment>
    <comment ref="I4" authorId="0" shapeId="0" xr:uid="{8242D6E2-A88D-43D3-A9E6-6D7D11F09B45}">
      <text>
        <r>
          <rPr>
            <sz val="9"/>
            <color indexed="81"/>
            <rFont val="Tahoma"/>
            <family val="2"/>
          </rPr>
          <t>Amplitud de las clases diamétricas (cm). Por ejemplo: 12,5 - 7,5 = 5</t>
        </r>
      </text>
    </comment>
    <comment ref="I5" authorId="0" shapeId="0" xr:uid="{A7B19070-8DF2-4652-80C2-83A90E10096E}">
      <text>
        <r>
          <rPr>
            <sz val="9"/>
            <color indexed="81"/>
            <rFont val="Tahoma"/>
            <family val="2"/>
          </rPr>
          <t>Área basal (AB) deseada para el rodal objetivo</t>
        </r>
      </text>
    </comment>
  </commentList>
</comments>
</file>

<file path=xl/sharedStrings.xml><?xml version="1.0" encoding="utf-8"?>
<sst xmlns="http://schemas.openxmlformats.org/spreadsheetml/2006/main" count="42" uniqueCount="32">
  <si>
    <t>Estructura actual</t>
  </si>
  <si>
    <t>N (ind/ha)</t>
  </si>
  <si>
    <t>Altura media (m)</t>
  </si>
  <si>
    <r>
      <t>Área basal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/ha)</t>
    </r>
  </si>
  <si>
    <t>a:</t>
  </si>
  <si>
    <t>b:</t>
  </si>
  <si>
    <r>
      <t>Volumen total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</si>
  <si>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t>Estructura de la serie mínima</t>
  </si>
  <si>
    <t>q:</t>
  </si>
  <si>
    <t>TOTALES</t>
  </si>
  <si>
    <t>Parámetros del rodal objetivo</t>
  </si>
  <si>
    <t>Estructura del rodal objetivo</t>
  </si>
  <si>
    <t>Corta</t>
  </si>
  <si>
    <t>Estructura del rodal remanente</t>
  </si>
  <si>
    <r>
      <t>Chipeado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</si>
  <si>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r>
      <t>Aserrado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</si>
  <si>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t>Parámetros de la corta</t>
  </si>
  <si>
    <t>Factor conversión (FC):</t>
  </si>
  <si>
    <t>Diám. mínimo para aserrado (cm):</t>
  </si>
  <si>
    <t>Parámetros de la ecuación de volumen total</t>
  </si>
  <si>
    <t>Datos conocidos</t>
  </si>
  <si>
    <t>Clase de DAP (cm)</t>
  </si>
  <si>
    <t>Clase diám. máx. (cm):</t>
  </si>
  <si>
    <t>h (cm):</t>
  </si>
  <si>
    <r>
      <t>AB objetivo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/ha):</t>
    </r>
  </si>
  <si>
    <t>x:</t>
  </si>
  <si>
    <t>y:</t>
  </si>
  <si>
    <t>z:</t>
  </si>
  <si>
    <t>Ecuación de la serie mínima</t>
  </si>
  <si>
    <t>Parámetros de la serie mínima (ver abajo)</t>
  </si>
  <si>
    <t>Planificación silvícola de rodales disetáneos:</t>
  </si>
  <si>
    <t>determinación de la estructura de la serie mínima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</si>
</sst>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quotePrefix="1"/>
    <xf numFmtId="2" fontId="1" fillId="0" borderId="0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12" borderId="0" xfId="0" applyFont="1" applyFill="1" applyAlignment="1">
      <alignment horizontal="center" vertical="center"/>
    </xf>
    <xf numFmtId="164" fontId="1" fillId="12" borderId="0" xfId="0" applyNumberFormat="1" applyFont="1" applyFill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/>
    </xf>
    <xf numFmtId="2" fontId="1" fillId="12" borderId="0" xfId="0" applyNumberFormat="1" applyFont="1" applyFill="1" applyAlignment="1">
      <alignment vertical="center"/>
    </xf>
    <xf numFmtId="2" fontId="1" fillId="6" borderId="0" xfId="0" applyNumberFormat="1" applyFont="1" applyFill="1" applyAlignment="1">
      <alignment horizontal="center" vertical="center"/>
    </xf>
    <xf numFmtId="2" fontId="1" fillId="6" borderId="0" xfId="0" applyNumberFormat="1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2" fontId="1" fillId="7" borderId="0" xfId="0" applyNumberFormat="1" applyFont="1" applyFill="1" applyAlignment="1">
      <alignment vertical="center"/>
    </xf>
    <xf numFmtId="1" fontId="1" fillId="9" borderId="0" xfId="0" applyNumberFormat="1" applyFont="1" applyFill="1" applyAlignment="1">
      <alignment horizontal="center" vertical="center"/>
    </xf>
    <xf numFmtId="2" fontId="1" fillId="9" borderId="0" xfId="0" applyNumberFormat="1" applyFont="1" applyFill="1" applyAlignment="1">
      <alignment vertical="center"/>
    </xf>
    <xf numFmtId="1" fontId="1" fillId="13" borderId="0" xfId="0" applyNumberFormat="1" applyFont="1" applyFill="1" applyAlignment="1">
      <alignment horizontal="center" vertical="center"/>
    </xf>
    <xf numFmtId="2" fontId="1" fillId="13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4" fillId="8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Estructura actual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delete val="1"/>
          </c:dLbls>
          <c:cat>
            <c:numRef>
              <c:f>Hoja1!$B$14:$B$25</c:f>
              <c:numCache>
                <c:formatCode>General</c:formatCode>
                <c:ptCount val="12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  <c:pt idx="10">
                  <c:v>57.5</c:v>
                </c:pt>
                <c:pt idx="11">
                  <c:v>62.5</c:v>
                </c:pt>
              </c:numCache>
            </c:numRef>
          </c:cat>
          <c:val>
            <c:numRef>
              <c:f>Hoja1!$D$14:$D$25</c:f>
              <c:numCache>
                <c:formatCode>0</c:formatCode>
                <c:ptCount val="12"/>
                <c:pt idx="0">
                  <c:v>630</c:v>
                </c:pt>
                <c:pt idx="1">
                  <c:v>385</c:v>
                </c:pt>
                <c:pt idx="2">
                  <c:v>124</c:v>
                </c:pt>
                <c:pt idx="3">
                  <c:v>138</c:v>
                </c:pt>
                <c:pt idx="4">
                  <c:v>53</c:v>
                </c:pt>
                <c:pt idx="5">
                  <c:v>80</c:v>
                </c:pt>
                <c:pt idx="6">
                  <c:v>29</c:v>
                </c:pt>
                <c:pt idx="7">
                  <c:v>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7-436D-889A-CAF80850F955}"/>
            </c:ext>
          </c:extLst>
        </c:ser>
        <c:ser>
          <c:idx val="1"/>
          <c:order val="1"/>
          <c:tx>
            <c:strRef>
              <c:f>Hoja1!$L$12</c:f>
              <c:strCache>
                <c:ptCount val="1"/>
                <c:pt idx="0">
                  <c:v>Estructura del rodal objetivo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val>
            <c:numRef>
              <c:f>Hoja1!$L$14:$L$25</c:f>
              <c:numCache>
                <c:formatCode>0</c:formatCode>
                <c:ptCount val="12"/>
                <c:pt idx="0">
                  <c:v>283.21670921806526</c:v>
                </c:pt>
                <c:pt idx="1">
                  <c:v>188.81113947871023</c:v>
                </c:pt>
                <c:pt idx="2">
                  <c:v>125.8740929858068</c:v>
                </c:pt>
                <c:pt idx="3">
                  <c:v>83.91606199053787</c:v>
                </c:pt>
                <c:pt idx="4">
                  <c:v>55.944041327025246</c:v>
                </c:pt>
                <c:pt idx="5">
                  <c:v>37.296027551350171</c:v>
                </c:pt>
                <c:pt idx="6">
                  <c:v>24.864018367566775</c:v>
                </c:pt>
                <c:pt idx="7">
                  <c:v>16.57601224504452</c:v>
                </c:pt>
                <c:pt idx="8">
                  <c:v>11.050674830029678</c:v>
                </c:pt>
                <c:pt idx="9">
                  <c:v>7.3671165533531173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37-436D-889A-CAF80850F9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7539135"/>
        <c:axId val="1788317503"/>
      </c:lineChart>
      <c:catAx>
        <c:axId val="1327539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Hoja1!$B$13</c:f>
              <c:strCache>
                <c:ptCount val="1"/>
                <c:pt idx="0">
                  <c:v>Clase de DAP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88317503"/>
        <c:crosses val="autoZero"/>
        <c:auto val="1"/>
        <c:lblAlgn val="ctr"/>
        <c:lblOffset val="100"/>
        <c:noMultiLvlLbl val="0"/>
      </c:catAx>
      <c:valAx>
        <c:axId val="17883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Hoja1!$D$13</c:f>
              <c:strCache>
                <c:ptCount val="1"/>
                <c:pt idx="0">
                  <c:v>N (ind/ha)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7539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Estructura actual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Hoja1!$B$14:$B$25</c:f>
              <c:numCache>
                <c:formatCode>General</c:formatCode>
                <c:ptCount val="12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  <c:pt idx="10">
                  <c:v>57.5</c:v>
                </c:pt>
                <c:pt idx="11">
                  <c:v>62.5</c:v>
                </c:pt>
              </c:numCache>
            </c:numRef>
          </c:cat>
          <c:val>
            <c:numRef>
              <c:f>Hoja1!$D$14:$D$25</c:f>
              <c:numCache>
                <c:formatCode>0</c:formatCode>
                <c:ptCount val="12"/>
                <c:pt idx="0">
                  <c:v>630</c:v>
                </c:pt>
                <c:pt idx="1">
                  <c:v>385</c:v>
                </c:pt>
                <c:pt idx="2">
                  <c:v>124</c:v>
                </c:pt>
                <c:pt idx="3">
                  <c:v>138</c:v>
                </c:pt>
                <c:pt idx="4">
                  <c:v>53</c:v>
                </c:pt>
                <c:pt idx="5">
                  <c:v>80</c:v>
                </c:pt>
                <c:pt idx="6">
                  <c:v>29</c:v>
                </c:pt>
                <c:pt idx="7">
                  <c:v>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8-40D6-8C11-FE413B3983D6}"/>
            </c:ext>
          </c:extLst>
        </c:ser>
        <c:ser>
          <c:idx val="2"/>
          <c:order val="1"/>
          <c:tx>
            <c:strRef>
              <c:f>Hoja1!$Q$12</c:f>
              <c:strCache>
                <c:ptCount val="1"/>
                <c:pt idx="0">
                  <c:v>Corta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val>
            <c:numRef>
              <c:f>Hoja1!$Q$14:$Q$25</c:f>
              <c:numCache>
                <c:formatCode>0</c:formatCode>
                <c:ptCount val="12"/>
                <c:pt idx="0">
                  <c:v>346.78329078193474</c:v>
                </c:pt>
                <c:pt idx="1">
                  <c:v>196.18886052128977</c:v>
                </c:pt>
                <c:pt idx="2">
                  <c:v>0</c:v>
                </c:pt>
                <c:pt idx="3">
                  <c:v>54.08393800946213</c:v>
                </c:pt>
                <c:pt idx="4">
                  <c:v>0</c:v>
                </c:pt>
                <c:pt idx="5">
                  <c:v>42.703972448649829</c:v>
                </c:pt>
                <c:pt idx="6">
                  <c:v>4.135981632433225</c:v>
                </c:pt>
                <c:pt idx="7">
                  <c:v>0</c:v>
                </c:pt>
                <c:pt idx="8">
                  <c:v>4.9493251699703222</c:v>
                </c:pt>
                <c:pt idx="9">
                  <c:v>18.632883446646883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98-40D6-8C11-FE413B3983D6}"/>
            </c:ext>
          </c:extLst>
        </c:ser>
        <c:ser>
          <c:idx val="1"/>
          <c:order val="2"/>
          <c:tx>
            <c:strRef>
              <c:f>Hoja1!$V$12</c:f>
              <c:strCache>
                <c:ptCount val="1"/>
                <c:pt idx="0">
                  <c:v>Estructura del rodal remanente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elete val="1"/>
          </c:dLbls>
          <c:val>
            <c:numRef>
              <c:f>Hoja1!$V$14:$V$25</c:f>
              <c:numCache>
                <c:formatCode>0</c:formatCode>
                <c:ptCount val="12"/>
                <c:pt idx="0">
                  <c:v>283.21670921806526</c:v>
                </c:pt>
                <c:pt idx="1">
                  <c:v>188.81113947871023</c:v>
                </c:pt>
                <c:pt idx="2">
                  <c:v>124</c:v>
                </c:pt>
                <c:pt idx="3">
                  <c:v>83.91606199053787</c:v>
                </c:pt>
                <c:pt idx="4">
                  <c:v>53</c:v>
                </c:pt>
                <c:pt idx="5">
                  <c:v>37.296027551350171</c:v>
                </c:pt>
                <c:pt idx="6">
                  <c:v>24.864018367566775</c:v>
                </c:pt>
                <c:pt idx="7">
                  <c:v>7</c:v>
                </c:pt>
                <c:pt idx="8">
                  <c:v>11.050674830029678</c:v>
                </c:pt>
                <c:pt idx="9">
                  <c:v>7.3671165533531173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8-40D6-8C11-FE413B3983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1327539135"/>
        <c:axId val="1788317503"/>
      </c:barChart>
      <c:catAx>
        <c:axId val="1327539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Hoja1!$B$13</c:f>
              <c:strCache>
                <c:ptCount val="1"/>
                <c:pt idx="0">
                  <c:v>Clase de DAP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88317503"/>
        <c:crosses val="autoZero"/>
        <c:auto val="1"/>
        <c:lblAlgn val="ctr"/>
        <c:lblOffset val="100"/>
        <c:noMultiLvlLbl val="0"/>
      </c:catAx>
      <c:valAx>
        <c:axId val="17883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Hoja1!$D$13</c:f>
              <c:strCache>
                <c:ptCount val="1"/>
                <c:pt idx="0">
                  <c:v>N (ind/ha)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753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0</xdr:rowOff>
    </xdr:from>
    <xdr:to>
      <xdr:col>14</xdr:col>
      <xdr:colOff>0</xdr:colOff>
      <xdr:row>42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6BFF4D-E51C-4ECD-A0FF-1CFDEEE8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28</xdr:row>
      <xdr:rowOff>0</xdr:rowOff>
    </xdr:from>
    <xdr:to>
      <xdr:col>24</xdr:col>
      <xdr:colOff>0</xdr:colOff>
      <xdr:row>45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4FF444-9F84-45B9-A228-5B07CD8B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0</xdr:colOff>
      <xdr:row>46</xdr:row>
      <xdr:rowOff>1533</xdr:rowOff>
    </xdr:from>
    <xdr:ext cx="1074525" cy="1762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3CADB886-EE4E-4C0E-8A8E-17BBA2BCD655}"/>
                </a:ext>
              </a:extLst>
            </xdr:cNvPr>
            <xdr:cNvSpPr txBox="1"/>
          </xdr:nvSpPr>
          <xdr:spPr>
            <a:xfrm>
              <a:off x="228600" y="10009133"/>
              <a:ext cx="1074525" cy="176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AR" sz="1100" b="0" i="1">
                        <a:latin typeface="Cambria Math" panose="02040503050406030204" pitchFamily="18" charset="0"/>
                      </a:rPr>
                      <m:t>𝑁</m:t>
                    </m:r>
                    <m:r>
                      <a:rPr lang="es-AR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AR" sz="1100" b="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A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p>
                      <m:sSupPr>
                        <m:ctrlP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𝐷𝐴𝑃</m:t>
                        </m:r>
                      </m:sup>
                    </m:sSup>
                  </m:oMath>
                </m:oMathPara>
              </a14:m>
              <a:endParaRPr lang="es-AR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3CADB886-EE4E-4C0E-8A8E-17BBA2BCD655}"/>
                </a:ext>
              </a:extLst>
            </xdr:cNvPr>
            <xdr:cNvSpPr txBox="1"/>
          </xdr:nvSpPr>
          <xdr:spPr>
            <a:xfrm>
              <a:off x="228600" y="10009133"/>
              <a:ext cx="1074525" cy="176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AR" sz="1100" b="0" i="0">
                  <a:latin typeface="Cambria Math" panose="02040503050406030204" pitchFamily="18" charset="0"/>
                </a:rPr>
                <a:t>𝑁=𝑏</a:t>
              </a:r>
              <a:r>
                <a:rPr lang="es-A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×𝑒^(−𝑎×𝐷𝐴𝑃)</a:t>
              </a:r>
              <a:endParaRPr lang="es-A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F8F8-FC38-4374-B613-370CBC03156B}">
  <dimension ref="B1:X45"/>
  <sheetViews>
    <sheetView tabSelected="1" topLeftCell="B1" zoomScaleNormal="100" zoomScaleSheetLayoutView="100" workbookViewId="0">
      <selection activeCell="B12" sqref="B12:F12"/>
    </sheetView>
  </sheetViews>
  <sheetFormatPr baseColWidth="10" defaultRowHeight="14.4" x14ac:dyDescent="0.3"/>
  <cols>
    <col min="1" max="1" width="3.21875" customWidth="1"/>
    <col min="2" max="6" width="8.88671875" customWidth="1"/>
    <col min="7" max="8" width="3.33203125" customWidth="1"/>
    <col min="9" max="10" width="15.5546875" customWidth="1"/>
    <col min="11" max="11" width="3.21875" customWidth="1"/>
    <col min="12" max="14" width="11.109375" customWidth="1"/>
    <col min="15" max="16" width="3.33203125" customWidth="1"/>
    <col min="17" max="20" width="11.109375" customWidth="1"/>
    <col min="21" max="21" width="3.33203125" customWidth="1"/>
    <col min="22" max="24" width="11.109375" customWidth="1"/>
    <col min="25" max="25" width="3.33203125" customWidth="1"/>
  </cols>
  <sheetData>
    <row r="1" spans="2:24" ht="18" customHeight="1" x14ac:dyDescent="0.3">
      <c r="B1" s="40" t="s">
        <v>30</v>
      </c>
      <c r="L1" s="40"/>
      <c r="V1" s="40"/>
    </row>
    <row r="2" spans="2:24" ht="18" customHeight="1" x14ac:dyDescent="0.3">
      <c r="B2" s="40" t="s">
        <v>31</v>
      </c>
      <c r="I2" s="17" t="s">
        <v>20</v>
      </c>
      <c r="J2" s="18"/>
    </row>
    <row r="3" spans="2:24" ht="18" customHeight="1" x14ac:dyDescent="0.3">
      <c r="I3" s="9" t="s">
        <v>22</v>
      </c>
      <c r="J3" s="7">
        <v>52.5</v>
      </c>
    </row>
    <row r="4" spans="2:24" ht="18" customHeight="1" x14ac:dyDescent="0.3">
      <c r="B4" s="17" t="s">
        <v>19</v>
      </c>
      <c r="C4" s="20"/>
      <c r="I4" s="9" t="s">
        <v>23</v>
      </c>
      <c r="J4" s="7">
        <v>5</v>
      </c>
    </row>
    <row r="5" spans="2:24" ht="18" customHeight="1" x14ac:dyDescent="0.3">
      <c r="B5" s="9" t="s">
        <v>25</v>
      </c>
      <c r="C5" s="6">
        <v>-10.134164</v>
      </c>
      <c r="I5" s="9" t="s">
        <v>24</v>
      </c>
      <c r="J5" s="7">
        <v>25</v>
      </c>
    </row>
    <row r="6" spans="2:24" ht="18" customHeight="1" x14ac:dyDescent="0.3">
      <c r="B6" s="9" t="s">
        <v>26</v>
      </c>
      <c r="C6" s="6">
        <v>2.2187250000000001</v>
      </c>
      <c r="L6" s="10"/>
    </row>
    <row r="7" spans="2:24" ht="18" customHeight="1" x14ac:dyDescent="0.3">
      <c r="B7" s="9" t="s">
        <v>27</v>
      </c>
      <c r="C7" s="6">
        <v>0.78614899999999999</v>
      </c>
      <c r="D7" s="8"/>
      <c r="I7" s="17" t="s">
        <v>29</v>
      </c>
      <c r="J7" s="17"/>
      <c r="L7" s="17" t="s">
        <v>10</v>
      </c>
      <c r="M7" s="19"/>
      <c r="N7" s="19"/>
      <c r="Q7" s="17" t="s">
        <v>16</v>
      </c>
      <c r="R7" s="19"/>
      <c r="S7" s="19"/>
      <c r="T7" s="19"/>
    </row>
    <row r="8" spans="2:24" ht="18" customHeight="1" x14ac:dyDescent="0.3">
      <c r="I8" s="9" t="s">
        <v>8</v>
      </c>
      <c r="J8" s="7">
        <v>1.5</v>
      </c>
      <c r="M8" s="9" t="s">
        <v>17</v>
      </c>
      <c r="N8" s="4">
        <f>$J$5/$J$26</f>
        <v>7.3671165533531173</v>
      </c>
      <c r="S8" s="9" t="s">
        <v>18</v>
      </c>
      <c r="T8" s="4">
        <v>30</v>
      </c>
    </row>
    <row r="9" spans="2:24" ht="18" customHeight="1" x14ac:dyDescent="0.3">
      <c r="I9" s="9" t="s">
        <v>4</v>
      </c>
      <c r="J9" s="3">
        <f>LN(J8)/J4</f>
        <v>8.1093021621632871E-2</v>
      </c>
    </row>
    <row r="10" spans="2:24" ht="18" customHeight="1" x14ac:dyDescent="0.3">
      <c r="I10" s="9" t="s">
        <v>5</v>
      </c>
      <c r="J10" s="3">
        <f>EXP(J9*J3)</f>
        <v>70.624960850392526</v>
      </c>
    </row>
    <row r="11" spans="2:24" ht="18" customHeight="1" x14ac:dyDescent="0.3"/>
    <row r="12" spans="2:24" ht="30" customHeight="1" x14ac:dyDescent="0.3">
      <c r="B12" s="57" t="s">
        <v>0</v>
      </c>
      <c r="C12" s="57"/>
      <c r="D12" s="57"/>
      <c r="E12" s="57"/>
      <c r="F12" s="57"/>
      <c r="I12" s="58" t="s">
        <v>7</v>
      </c>
      <c r="J12" s="58"/>
      <c r="L12" s="53" t="s">
        <v>11</v>
      </c>
      <c r="M12" s="53"/>
      <c r="N12" s="53"/>
      <c r="Q12" s="56" t="s">
        <v>12</v>
      </c>
      <c r="R12" s="56"/>
      <c r="S12" s="56"/>
      <c r="T12" s="56"/>
      <c r="V12" s="54" t="s">
        <v>13</v>
      </c>
      <c r="W12" s="54"/>
      <c r="X12" s="54"/>
    </row>
    <row r="13" spans="2:24" ht="24" customHeight="1" thickBot="1" x14ac:dyDescent="0.35">
      <c r="B13" s="31" t="s">
        <v>21</v>
      </c>
      <c r="C13" s="32" t="s">
        <v>2</v>
      </c>
      <c r="D13" s="32" t="s">
        <v>1</v>
      </c>
      <c r="E13" s="32" t="s">
        <v>3</v>
      </c>
      <c r="F13" s="33" t="s">
        <v>6</v>
      </c>
      <c r="I13" s="21" t="s">
        <v>1</v>
      </c>
      <c r="J13" s="22" t="s">
        <v>3</v>
      </c>
      <c r="L13" s="23" t="s">
        <v>1</v>
      </c>
      <c r="M13" s="24" t="s">
        <v>3</v>
      </c>
      <c r="N13" s="25" t="s">
        <v>6</v>
      </c>
      <c r="Q13" s="26" t="s">
        <v>1</v>
      </c>
      <c r="R13" s="27" t="s">
        <v>6</v>
      </c>
      <c r="S13" s="27" t="s">
        <v>14</v>
      </c>
      <c r="T13" s="27" t="s">
        <v>15</v>
      </c>
      <c r="V13" s="28" t="s">
        <v>1</v>
      </c>
      <c r="W13" s="29" t="s">
        <v>3</v>
      </c>
      <c r="X13" s="30" t="s">
        <v>6</v>
      </c>
    </row>
    <row r="14" spans="2:24" ht="16.2" customHeight="1" x14ac:dyDescent="0.3">
      <c r="B14" s="34">
        <v>7.5</v>
      </c>
      <c r="C14" s="35">
        <v>8.5</v>
      </c>
      <c r="D14" s="12">
        <v>630</v>
      </c>
      <c r="E14" s="4">
        <f>(PI()/4*(B14/100)^2)*D14</f>
        <v>2.7832547415397073</v>
      </c>
      <c r="F14" s="4">
        <f t="shared" ref="F14:F25" si="0">EXP($C$5+$C$6*LN(B14)+$C$7*LN(C14))*D14</f>
        <v>11.757394925662322</v>
      </c>
      <c r="G14" s="1"/>
      <c r="H14" s="1"/>
      <c r="I14" s="5">
        <f t="shared" ref="I14:I25" si="1">IF(B14&lt;=$J$3,$J$10*EXP(-$J$9*B14),0)</f>
        <v>38.443359375</v>
      </c>
      <c r="J14" s="4">
        <f t="shared" ref="J14:J25" si="2">(PI()/4*(B14/100)^2)*I14</f>
        <v>0.16983755914473606</v>
      </c>
      <c r="K14" s="1"/>
      <c r="L14" s="12">
        <f t="shared" ref="L14:L25" si="3">I14*$N$8</f>
        <v>283.21670921806526</v>
      </c>
      <c r="M14" s="4">
        <f t="shared" ref="M14:M25" si="4">(PI()/4*(B14/100)^2)*L14</f>
        <v>1.2512130933562742</v>
      </c>
      <c r="N14" s="4">
        <f t="shared" ref="N14:N25" si="5">EXP($C$5+$C$6*LN(B14)+$C$7*LN(C14))*L14</f>
        <v>5.2855407933702567</v>
      </c>
      <c r="O14" s="1"/>
      <c r="P14" s="1"/>
      <c r="Q14" s="12">
        <f t="shared" ref="Q14:Q25" si="6">IF((D14-L14)&gt;0,D14-L14,0)</f>
        <v>346.78329078193474</v>
      </c>
      <c r="R14" s="4">
        <f t="shared" ref="R14:R25" si="7">EXP($C$5+$C$6*LN(B14)+$C$7*LN(C14))*Q14</f>
        <v>6.4718541322920649</v>
      </c>
      <c r="S14" s="4">
        <f t="shared" ref="S14:S25" si="8">IF(B14&lt;$T$8,R14,0)</f>
        <v>6.4718541322920649</v>
      </c>
      <c r="T14" s="4">
        <f t="shared" ref="T14:T25" si="9">IF(B14&gt;$T$8,R14,0)</f>
        <v>0</v>
      </c>
      <c r="U14" s="2"/>
      <c r="V14" s="12">
        <f t="shared" ref="V14:V25" si="10">D14-Q14</f>
        <v>283.21670921806526</v>
      </c>
      <c r="W14" s="4">
        <f t="shared" ref="W14:W25" si="11">(PI()/4*(B14/100)^2)*V14</f>
        <v>1.2512130933562742</v>
      </c>
      <c r="X14" s="4">
        <f t="shared" ref="X14:X25" si="12">EXP($C$5+$C$6*LN(B14)+$C$7*LN(C14))*V14</f>
        <v>5.2855407933702567</v>
      </c>
    </row>
    <row r="15" spans="2:24" ht="16.2" customHeight="1" x14ac:dyDescent="0.3">
      <c r="B15" s="34">
        <v>12.5</v>
      </c>
      <c r="C15" s="35">
        <v>10.8</v>
      </c>
      <c r="D15" s="12">
        <v>385</v>
      </c>
      <c r="E15" s="4">
        <f t="shared" ref="E15:E25" si="13">(PI()/4*(B15/100)^2)*D15</f>
        <v>4.7246608266877752</v>
      </c>
      <c r="F15" s="4">
        <f t="shared" si="0"/>
        <v>26.941138601368507</v>
      </c>
      <c r="G15" s="1"/>
      <c r="H15" s="1"/>
      <c r="I15" s="5">
        <f t="shared" si="1"/>
        <v>25.628906250000007</v>
      </c>
      <c r="J15" s="4">
        <f t="shared" si="2"/>
        <v>0.31451399841617794</v>
      </c>
      <c r="K15" s="1"/>
      <c r="L15" s="12">
        <f t="shared" si="3"/>
        <v>188.81113947871023</v>
      </c>
      <c r="M15" s="4">
        <f t="shared" si="4"/>
        <v>2.3170612839931009</v>
      </c>
      <c r="N15" s="4">
        <f t="shared" si="5"/>
        <v>13.212433969294164</v>
      </c>
      <c r="O15" s="1"/>
      <c r="P15" s="1"/>
      <c r="Q15" s="12">
        <f t="shared" si="6"/>
        <v>196.18886052128977</v>
      </c>
      <c r="R15" s="4">
        <f t="shared" si="7"/>
        <v>13.728704632074342</v>
      </c>
      <c r="S15" s="4">
        <f t="shared" si="8"/>
        <v>13.728704632074342</v>
      </c>
      <c r="T15" s="4">
        <f t="shared" si="9"/>
        <v>0</v>
      </c>
      <c r="U15" s="2"/>
      <c r="V15" s="12">
        <f t="shared" si="10"/>
        <v>188.81113947871023</v>
      </c>
      <c r="W15" s="4">
        <f t="shared" si="11"/>
        <v>2.3170612839931009</v>
      </c>
      <c r="X15" s="4">
        <f t="shared" si="12"/>
        <v>13.212433969294164</v>
      </c>
    </row>
    <row r="16" spans="2:24" ht="16.2" customHeight="1" x14ac:dyDescent="0.3">
      <c r="B16" s="34">
        <v>17.5</v>
      </c>
      <c r="C16" s="35">
        <v>12.7</v>
      </c>
      <c r="D16" s="12">
        <v>124</v>
      </c>
      <c r="E16" s="4">
        <f t="shared" si="13"/>
        <v>2.9825495255018093</v>
      </c>
      <c r="F16" s="4">
        <f t="shared" si="0"/>
        <v>20.79332622604603</v>
      </c>
      <c r="G16" s="1"/>
      <c r="H16" s="1"/>
      <c r="I16" s="5">
        <f t="shared" si="1"/>
        <v>17.085937500000004</v>
      </c>
      <c r="J16" s="4">
        <f t="shared" si="2"/>
        <v>0.41096495793047244</v>
      </c>
      <c r="K16" s="1"/>
      <c r="L16" s="12">
        <f t="shared" si="3"/>
        <v>125.8740929858068</v>
      </c>
      <c r="M16" s="4">
        <f t="shared" si="4"/>
        <v>3.0276267444176508</v>
      </c>
      <c r="N16" s="4">
        <f t="shared" si="5"/>
        <v>21.107589345657527</v>
      </c>
      <c r="O16" s="1"/>
      <c r="P16" s="1"/>
      <c r="Q16" s="12">
        <f t="shared" si="6"/>
        <v>0</v>
      </c>
      <c r="R16" s="4">
        <f t="shared" si="7"/>
        <v>0</v>
      </c>
      <c r="S16" s="4">
        <f t="shared" si="8"/>
        <v>0</v>
      </c>
      <c r="T16" s="4">
        <f t="shared" si="9"/>
        <v>0</v>
      </c>
      <c r="U16" s="2"/>
      <c r="V16" s="12">
        <f t="shared" si="10"/>
        <v>124</v>
      </c>
      <c r="W16" s="4">
        <f t="shared" si="11"/>
        <v>2.9825495255018093</v>
      </c>
      <c r="X16" s="4">
        <f t="shared" si="12"/>
        <v>20.79332622604603</v>
      </c>
    </row>
    <row r="17" spans="2:24" ht="16.2" customHeight="1" x14ac:dyDescent="0.3">
      <c r="B17" s="34">
        <v>22.5</v>
      </c>
      <c r="C17" s="35">
        <v>14.4</v>
      </c>
      <c r="D17" s="12">
        <v>138</v>
      </c>
      <c r="E17" s="4">
        <f t="shared" si="13"/>
        <v>5.4869879190354238</v>
      </c>
      <c r="F17" s="4">
        <f t="shared" si="0"/>
        <v>44.610208678083616</v>
      </c>
      <c r="G17" s="1"/>
      <c r="H17" s="1"/>
      <c r="I17" s="5">
        <f t="shared" si="1"/>
        <v>11.390625000000002</v>
      </c>
      <c r="J17" s="4">
        <f t="shared" si="2"/>
        <v>0.45290015771929626</v>
      </c>
      <c r="K17" s="1"/>
      <c r="L17" s="12">
        <f t="shared" si="3"/>
        <v>83.91606199053787</v>
      </c>
      <c r="M17" s="4">
        <f t="shared" si="4"/>
        <v>3.3365682489500652</v>
      </c>
      <c r="N17" s="4">
        <f t="shared" si="5"/>
        <v>27.126906064064457</v>
      </c>
      <c r="O17" s="1"/>
      <c r="P17" s="1"/>
      <c r="Q17" s="12">
        <f t="shared" si="6"/>
        <v>54.08393800946213</v>
      </c>
      <c r="R17" s="4">
        <f t="shared" si="7"/>
        <v>17.483302614019156</v>
      </c>
      <c r="S17" s="4">
        <f t="shared" si="8"/>
        <v>17.483302614019156</v>
      </c>
      <c r="T17" s="4">
        <f t="shared" si="9"/>
        <v>0</v>
      </c>
      <c r="U17" s="2"/>
      <c r="V17" s="12">
        <f t="shared" si="10"/>
        <v>83.91606199053787</v>
      </c>
      <c r="W17" s="4">
        <f t="shared" si="11"/>
        <v>3.3365682489500652</v>
      </c>
      <c r="X17" s="4">
        <f t="shared" si="12"/>
        <v>27.126906064064457</v>
      </c>
    </row>
    <row r="18" spans="2:24" ht="16.2" customHeight="1" x14ac:dyDescent="0.3">
      <c r="B18" s="34">
        <v>27.5</v>
      </c>
      <c r="C18" s="35">
        <v>15.8</v>
      </c>
      <c r="D18" s="12">
        <v>53</v>
      </c>
      <c r="E18" s="4">
        <f t="shared" si="13"/>
        <v>3.1479740136673979</v>
      </c>
      <c r="F18" s="4">
        <f t="shared" si="0"/>
        <v>28.765429775347204</v>
      </c>
      <c r="G18" s="1"/>
      <c r="H18" s="1"/>
      <c r="I18" s="5">
        <f t="shared" si="1"/>
        <v>7.5937500000000018</v>
      </c>
      <c r="J18" s="4">
        <f t="shared" si="2"/>
        <v>0.45103637106201527</v>
      </c>
      <c r="K18" s="1"/>
      <c r="L18" s="12">
        <f t="shared" si="3"/>
        <v>55.944041327025246</v>
      </c>
      <c r="M18" s="4">
        <f t="shared" si="4"/>
        <v>3.3228375154152916</v>
      </c>
      <c r="N18" s="4">
        <f t="shared" si="5"/>
        <v>30.363290417767296</v>
      </c>
      <c r="O18" s="1"/>
      <c r="P18" s="1"/>
      <c r="Q18" s="12">
        <f t="shared" si="6"/>
        <v>0</v>
      </c>
      <c r="R18" s="4">
        <f t="shared" si="7"/>
        <v>0</v>
      </c>
      <c r="S18" s="4">
        <f t="shared" si="8"/>
        <v>0</v>
      </c>
      <c r="T18" s="4">
        <f t="shared" si="9"/>
        <v>0</v>
      </c>
      <c r="U18" s="2"/>
      <c r="V18" s="12">
        <f t="shared" si="10"/>
        <v>53</v>
      </c>
      <c r="W18" s="4">
        <f t="shared" si="11"/>
        <v>3.1479740136673979</v>
      </c>
      <c r="X18" s="4">
        <f t="shared" si="12"/>
        <v>28.765429775347204</v>
      </c>
    </row>
    <row r="19" spans="2:24" ht="16.2" customHeight="1" x14ac:dyDescent="0.3">
      <c r="B19" s="34">
        <v>32.5</v>
      </c>
      <c r="C19" s="35">
        <v>17.2</v>
      </c>
      <c r="D19" s="12">
        <v>80</v>
      </c>
      <c r="E19" s="4">
        <f t="shared" si="13"/>
        <v>6.6366144807084382</v>
      </c>
      <c r="F19" s="4">
        <f t="shared" si="0"/>
        <v>67.24211207687442</v>
      </c>
      <c r="G19" s="1"/>
      <c r="H19" s="1"/>
      <c r="I19" s="5">
        <f t="shared" si="1"/>
        <v>5.0625000000000018</v>
      </c>
      <c r="J19" s="4">
        <f t="shared" si="2"/>
        <v>0.41997326010733099</v>
      </c>
      <c r="K19" s="1"/>
      <c r="L19" s="12">
        <f t="shared" si="3"/>
        <v>37.296027551350171</v>
      </c>
      <c r="M19" s="4">
        <f t="shared" si="4"/>
        <v>3.0939919565023928</v>
      </c>
      <c r="N19" s="4">
        <f t="shared" si="5"/>
        <v>31.348295807876056</v>
      </c>
      <c r="O19" s="1"/>
      <c r="P19" s="1"/>
      <c r="Q19" s="12">
        <f t="shared" si="6"/>
        <v>42.703972448649829</v>
      </c>
      <c r="R19" s="4">
        <f t="shared" si="7"/>
        <v>35.893816268998364</v>
      </c>
      <c r="S19" s="4">
        <f t="shared" si="8"/>
        <v>0</v>
      </c>
      <c r="T19" s="4">
        <f t="shared" si="9"/>
        <v>35.893816268998364</v>
      </c>
      <c r="U19" s="2"/>
      <c r="V19" s="12">
        <f t="shared" si="10"/>
        <v>37.296027551350171</v>
      </c>
      <c r="W19" s="4">
        <f t="shared" si="11"/>
        <v>3.0939919565023928</v>
      </c>
      <c r="X19" s="4">
        <f t="shared" si="12"/>
        <v>31.348295807876056</v>
      </c>
    </row>
    <row r="20" spans="2:24" ht="16.2" customHeight="1" x14ac:dyDescent="0.3">
      <c r="B20" s="34">
        <v>37.5</v>
      </c>
      <c r="C20" s="35">
        <v>18.399999999999999</v>
      </c>
      <c r="D20" s="12">
        <v>29</v>
      </c>
      <c r="E20" s="4">
        <f t="shared" si="13"/>
        <v>3.2029518851052186</v>
      </c>
      <c r="F20" s="4">
        <f t="shared" si="0"/>
        <v>35.307281912592515</v>
      </c>
      <c r="G20" s="1"/>
      <c r="H20" s="1"/>
      <c r="I20" s="5">
        <f t="shared" si="1"/>
        <v>3.3750000000000004</v>
      </c>
      <c r="J20" s="4">
        <f t="shared" si="2"/>
        <v>0.37275733145621087</v>
      </c>
      <c r="K20" s="1"/>
      <c r="L20" s="12">
        <f t="shared" si="3"/>
        <v>24.864018367566775</v>
      </c>
      <c r="M20" s="4">
        <f t="shared" si="4"/>
        <v>2.7461467069547858</v>
      </c>
      <c r="N20" s="4">
        <f t="shared" si="5"/>
        <v>30.271755378743393</v>
      </c>
      <c r="O20" s="1"/>
      <c r="P20" s="1"/>
      <c r="Q20" s="12">
        <f t="shared" si="6"/>
        <v>4.135981632433225</v>
      </c>
      <c r="R20" s="4">
        <f t="shared" si="7"/>
        <v>5.0355265338491195</v>
      </c>
      <c r="S20" s="4">
        <f t="shared" si="8"/>
        <v>0</v>
      </c>
      <c r="T20" s="4">
        <f t="shared" si="9"/>
        <v>5.0355265338491195</v>
      </c>
      <c r="U20" s="2"/>
      <c r="V20" s="12">
        <f t="shared" si="10"/>
        <v>24.864018367566775</v>
      </c>
      <c r="W20" s="4">
        <f t="shared" si="11"/>
        <v>2.7461467069547858</v>
      </c>
      <c r="X20" s="4">
        <f t="shared" si="12"/>
        <v>30.271755378743393</v>
      </c>
    </row>
    <row r="21" spans="2:24" ht="16.2" customHeight="1" x14ac:dyDescent="0.3">
      <c r="B21" s="34">
        <v>42.5</v>
      </c>
      <c r="C21" s="35">
        <v>19.5</v>
      </c>
      <c r="D21" s="12">
        <v>7</v>
      </c>
      <c r="E21" s="4">
        <f t="shared" si="13"/>
        <v>0.99303780284564847</v>
      </c>
      <c r="F21" s="4">
        <f t="shared" si="0"/>
        <v>11.775874935193599</v>
      </c>
      <c r="G21" s="1"/>
      <c r="H21" s="1"/>
      <c r="I21" s="5">
        <f t="shared" si="1"/>
        <v>2.2500000000000009</v>
      </c>
      <c r="J21" s="4">
        <f t="shared" si="2"/>
        <v>0.3191907223432443</v>
      </c>
      <c r="K21" s="1"/>
      <c r="L21" s="12">
        <f t="shared" si="3"/>
        <v>16.57601224504452</v>
      </c>
      <c r="M21" s="4">
        <f t="shared" si="4"/>
        <v>2.3515152542516535</v>
      </c>
      <c r="N21" s="4">
        <f t="shared" si="5"/>
        <v>27.885292445983136</v>
      </c>
      <c r="O21" s="1"/>
      <c r="P21" s="1"/>
      <c r="Q21" s="12">
        <f t="shared" si="6"/>
        <v>0</v>
      </c>
      <c r="R21" s="4">
        <f t="shared" si="7"/>
        <v>0</v>
      </c>
      <c r="S21" s="4">
        <f t="shared" si="8"/>
        <v>0</v>
      </c>
      <c r="T21" s="4">
        <f t="shared" si="9"/>
        <v>0</v>
      </c>
      <c r="U21" s="2"/>
      <c r="V21" s="12">
        <f t="shared" si="10"/>
        <v>7</v>
      </c>
      <c r="W21" s="4">
        <f t="shared" si="11"/>
        <v>0.99303780284564847</v>
      </c>
      <c r="X21" s="4">
        <f t="shared" si="12"/>
        <v>11.775874935193599</v>
      </c>
    </row>
    <row r="22" spans="2:24" ht="16.2" customHeight="1" x14ac:dyDescent="0.3">
      <c r="B22" s="34">
        <v>47.5</v>
      </c>
      <c r="C22" s="35">
        <v>20.6</v>
      </c>
      <c r="D22" s="12">
        <v>16</v>
      </c>
      <c r="E22" s="4">
        <f t="shared" si="13"/>
        <v>2.8352873698647882</v>
      </c>
      <c r="F22" s="4">
        <f t="shared" si="0"/>
        <v>35.968796701558738</v>
      </c>
      <c r="G22" s="1"/>
      <c r="H22" s="1"/>
      <c r="I22" s="5">
        <f t="shared" si="1"/>
        <v>1.5000000000000002</v>
      </c>
      <c r="J22" s="4">
        <f t="shared" si="2"/>
        <v>0.26580819092482394</v>
      </c>
      <c r="K22" s="1"/>
      <c r="L22" s="12">
        <f t="shared" si="3"/>
        <v>11.050674830029678</v>
      </c>
      <c r="M22" s="4">
        <f t="shared" si="4"/>
        <v>1.9582399233791163</v>
      </c>
      <c r="N22" s="4">
        <f t="shared" si="5"/>
        <v>24.842467273523102</v>
      </c>
      <c r="O22" s="1"/>
      <c r="P22" s="1"/>
      <c r="Q22" s="12">
        <f t="shared" si="6"/>
        <v>4.9493251699703222</v>
      </c>
      <c r="R22" s="4">
        <f t="shared" si="7"/>
        <v>11.126329428035636</v>
      </c>
      <c r="S22" s="4">
        <f t="shared" si="8"/>
        <v>0</v>
      </c>
      <c r="T22" s="4">
        <f t="shared" si="9"/>
        <v>11.126329428035636</v>
      </c>
      <c r="U22" s="2"/>
      <c r="V22" s="12">
        <f t="shared" si="10"/>
        <v>11.050674830029678</v>
      </c>
      <c r="W22" s="4">
        <f t="shared" si="11"/>
        <v>1.9582399233791163</v>
      </c>
      <c r="X22" s="4">
        <f t="shared" si="12"/>
        <v>24.842467273523102</v>
      </c>
    </row>
    <row r="23" spans="2:24" ht="16.2" customHeight="1" x14ac:dyDescent="0.3">
      <c r="B23" s="41">
        <v>52.5</v>
      </c>
      <c r="C23" s="42">
        <v>21.6</v>
      </c>
      <c r="D23" s="43">
        <v>26</v>
      </c>
      <c r="E23" s="44">
        <f t="shared" si="13"/>
        <v>5.6283595884469637</v>
      </c>
      <c r="F23" s="44">
        <f t="shared" si="0"/>
        <v>75.753338375887381</v>
      </c>
      <c r="G23" s="1"/>
      <c r="H23" s="1"/>
      <c r="I23" s="45">
        <f t="shared" si="1"/>
        <v>1</v>
      </c>
      <c r="J23" s="46">
        <f t="shared" si="2"/>
        <v>0.21647536878642168</v>
      </c>
      <c r="K23" s="1"/>
      <c r="L23" s="47">
        <f t="shared" si="3"/>
        <v>7.3671165533531173</v>
      </c>
      <c r="M23" s="48">
        <f t="shared" si="4"/>
        <v>1.5947992727796678</v>
      </c>
      <c r="N23" s="48">
        <f t="shared" si="5"/>
        <v>21.464756658490764</v>
      </c>
      <c r="O23" s="1"/>
      <c r="P23" s="1"/>
      <c r="Q23" s="49">
        <f t="shared" si="6"/>
        <v>18.632883446646883</v>
      </c>
      <c r="R23" s="50">
        <f t="shared" si="7"/>
        <v>54.28858171739661</v>
      </c>
      <c r="S23" s="50">
        <f t="shared" si="8"/>
        <v>0</v>
      </c>
      <c r="T23" s="50">
        <f t="shared" si="9"/>
        <v>54.28858171739661</v>
      </c>
      <c r="U23" s="2"/>
      <c r="V23" s="51">
        <f t="shared" si="10"/>
        <v>7.3671165533531173</v>
      </c>
      <c r="W23" s="52">
        <f t="shared" si="11"/>
        <v>1.5947992727796678</v>
      </c>
      <c r="X23" s="52">
        <f t="shared" si="12"/>
        <v>21.464756658490764</v>
      </c>
    </row>
    <row r="24" spans="2:24" ht="16.2" customHeight="1" x14ac:dyDescent="0.3">
      <c r="B24" s="34">
        <v>57.5</v>
      </c>
      <c r="C24" s="35">
        <v>22.6</v>
      </c>
      <c r="D24" s="12">
        <v>23</v>
      </c>
      <c r="E24" s="4">
        <f t="shared" si="13"/>
        <v>5.9724621587854694</v>
      </c>
      <c r="F24" s="4">
        <f t="shared" si="0"/>
        <v>84.97014632690518</v>
      </c>
      <c r="G24" s="1"/>
      <c r="H24" s="1"/>
      <c r="I24" s="5">
        <f t="shared" si="1"/>
        <v>0</v>
      </c>
      <c r="J24" s="4">
        <f t="shared" si="2"/>
        <v>0</v>
      </c>
      <c r="K24" s="1"/>
      <c r="L24" s="12">
        <f t="shared" si="3"/>
        <v>0</v>
      </c>
      <c r="M24" s="4">
        <f t="shared" si="4"/>
        <v>0</v>
      </c>
      <c r="N24" s="4">
        <f t="shared" si="5"/>
        <v>0</v>
      </c>
      <c r="O24" s="1"/>
      <c r="P24" s="1"/>
      <c r="Q24" s="12">
        <f t="shared" si="6"/>
        <v>23</v>
      </c>
      <c r="R24" s="4">
        <f t="shared" si="7"/>
        <v>84.97014632690518</v>
      </c>
      <c r="S24" s="4">
        <f t="shared" si="8"/>
        <v>0</v>
      </c>
      <c r="T24" s="4">
        <f t="shared" si="9"/>
        <v>84.97014632690518</v>
      </c>
      <c r="U24" s="2"/>
      <c r="V24" s="12">
        <f t="shared" si="10"/>
        <v>0</v>
      </c>
      <c r="W24" s="4">
        <f t="shared" si="11"/>
        <v>0</v>
      </c>
      <c r="X24" s="4">
        <f t="shared" si="12"/>
        <v>0</v>
      </c>
    </row>
    <row r="25" spans="2:24" ht="16.2" customHeight="1" x14ac:dyDescent="0.3">
      <c r="B25" s="36">
        <v>62.5</v>
      </c>
      <c r="C25" s="37">
        <v>23.5</v>
      </c>
      <c r="D25" s="39">
        <v>7</v>
      </c>
      <c r="E25" s="11">
        <f t="shared" si="13"/>
        <v>2.1475731030398979</v>
      </c>
      <c r="F25" s="11">
        <f t="shared" si="0"/>
        <v>32.085887500949184</v>
      </c>
      <c r="G25" s="1"/>
      <c r="H25" s="1"/>
      <c r="I25" s="5">
        <f t="shared" si="1"/>
        <v>0</v>
      </c>
      <c r="J25" s="4">
        <f t="shared" si="2"/>
        <v>0</v>
      </c>
      <c r="K25" s="1"/>
      <c r="L25" s="12">
        <f t="shared" si="3"/>
        <v>0</v>
      </c>
      <c r="M25" s="4">
        <f t="shared" si="4"/>
        <v>0</v>
      </c>
      <c r="N25" s="4">
        <f t="shared" si="5"/>
        <v>0</v>
      </c>
      <c r="O25" s="1"/>
      <c r="P25" s="1"/>
      <c r="Q25" s="12">
        <f t="shared" si="6"/>
        <v>7</v>
      </c>
      <c r="R25" s="4">
        <f t="shared" si="7"/>
        <v>32.085887500949184</v>
      </c>
      <c r="S25" s="4">
        <f t="shared" si="8"/>
        <v>0</v>
      </c>
      <c r="T25" s="4">
        <f t="shared" si="9"/>
        <v>32.085887500949184</v>
      </c>
      <c r="U25" s="2"/>
      <c r="V25" s="12">
        <f t="shared" si="10"/>
        <v>0</v>
      </c>
      <c r="W25" s="4">
        <f t="shared" si="11"/>
        <v>0</v>
      </c>
      <c r="X25" s="4">
        <f t="shared" si="12"/>
        <v>0</v>
      </c>
    </row>
    <row r="26" spans="2:24" ht="24" customHeight="1" thickBot="1" x14ac:dyDescent="0.35">
      <c r="B26" s="55" t="s">
        <v>9</v>
      </c>
      <c r="C26" s="55"/>
      <c r="D26" s="15">
        <f>SUM(D14:D25)</f>
        <v>1518</v>
      </c>
      <c r="E26" s="13">
        <f t="shared" ref="E26:F26" si="14">SUM(E14:E25)</f>
        <v>46.541713415228536</v>
      </c>
      <c r="F26" s="13">
        <f t="shared" si="14"/>
        <v>475.97093603646869</v>
      </c>
      <c r="G26" s="38"/>
      <c r="H26" s="38"/>
      <c r="I26" s="16">
        <f t="shared" ref="I26" si="15">SUM(I14:I25)</f>
        <v>113.330078125</v>
      </c>
      <c r="J26" s="14">
        <f t="shared" ref="J26" si="16">SUM(J14:J25)</f>
        <v>3.3934579178907298</v>
      </c>
      <c r="K26" s="38"/>
      <c r="L26" s="15">
        <f t="shared" ref="L26" si="17">SUM(L14:L25)</f>
        <v>834.91589454748976</v>
      </c>
      <c r="M26" s="14">
        <f t="shared" ref="M26:N26" si="18">SUM(M14:M25)</f>
        <v>25</v>
      </c>
      <c r="N26" s="14">
        <f t="shared" si="18"/>
        <v>232.90832815477017</v>
      </c>
      <c r="O26" s="38"/>
      <c r="P26" s="38"/>
      <c r="Q26" s="15">
        <f t="shared" ref="Q26" si="19">SUM(Q14:Q25)</f>
        <v>697.47825201038688</v>
      </c>
      <c r="R26" s="14">
        <f t="shared" ref="R26:T26" si="20">SUM(R14:R25)</f>
        <v>261.08414915451965</v>
      </c>
      <c r="S26" s="14">
        <f t="shared" si="20"/>
        <v>37.683861378385558</v>
      </c>
      <c r="T26" s="14">
        <f t="shared" si="20"/>
        <v>223.40028777613409</v>
      </c>
      <c r="U26" s="2"/>
      <c r="V26" s="15">
        <f t="shared" ref="V26" si="21">SUM(V14:V25)</f>
        <v>820.52174798961312</v>
      </c>
      <c r="W26" s="14">
        <f t="shared" ref="W26" si="22">SUM(W14:W25)</f>
        <v>23.421581827930257</v>
      </c>
      <c r="X26" s="14">
        <f t="shared" ref="X26" si="23">SUM(X14:X25)</f>
        <v>214.88678688194904</v>
      </c>
    </row>
    <row r="45" spans="9:9" x14ac:dyDescent="0.3">
      <c r="I45" t="s">
        <v>28</v>
      </c>
    </row>
  </sheetData>
  <mergeCells count="6">
    <mergeCell ref="L12:N12"/>
    <mergeCell ref="V12:X12"/>
    <mergeCell ref="B26:C26"/>
    <mergeCell ref="Q12:T12"/>
    <mergeCell ref="B12:F12"/>
    <mergeCell ref="I12:J12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1"/>
  <rowBreaks count="1" manualBreakCount="1">
    <brk id="27" max="28" man="1"/>
  </rowBreaks>
  <colBreaks count="2" manualBreakCount="2">
    <brk id="7" max="55" man="1"/>
    <brk id="15" max="5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Martín Sandoval López</dc:creator>
  <cp:lastModifiedBy>D. Martín Sandoval López</cp:lastModifiedBy>
  <cp:lastPrinted>2019-10-30T19:36:00Z</cp:lastPrinted>
  <dcterms:created xsi:type="dcterms:W3CDTF">2019-10-01T12:35:25Z</dcterms:created>
  <dcterms:modified xsi:type="dcterms:W3CDTF">2019-10-30T19:48:02Z</dcterms:modified>
</cp:coreProperties>
</file>