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00" yWindow="225" windowWidth="9150" windowHeight="4635"/>
  </bookViews>
  <sheets>
    <sheet name="Est Meta" sheetId="3" r:id="rId1"/>
    <sheet name="Dinámica" sheetId="4" r:id="rId2"/>
  </sheets>
  <definedNames>
    <definedName name="_1ABM_ABSM">#N/A</definedName>
    <definedName name="A">#N/A</definedName>
    <definedName name="ABMETA">#N/A</definedName>
    <definedName name="DMAX">#N/A</definedName>
    <definedName name="K">#N/A</definedName>
    <definedName name="Q">#N/A</definedName>
    <definedName name="S">#N/A</definedName>
  </definedNames>
  <calcPr calcId="125725"/>
</workbook>
</file>

<file path=xl/calcChain.xml><?xml version="1.0" encoding="utf-8"?>
<calcChain xmlns="http://schemas.openxmlformats.org/spreadsheetml/2006/main">
  <c r="Q19" i="3"/>
  <c r="D10"/>
  <c r="E7" i="4" s="1"/>
  <c r="D12"/>
  <c r="E12" s="1"/>
  <c r="D14" i="3"/>
  <c r="E14"/>
  <c r="P13"/>
  <c r="C26"/>
  <c r="J11" i="4"/>
  <c r="D26" i="3" l="1"/>
  <c r="E26"/>
  <c r="F8"/>
  <c r="F7" s="1"/>
  <c r="Y23" i="4"/>
  <c r="K23"/>
  <c r="F14" i="3" l="1"/>
  <c r="G14" s="1"/>
  <c r="F26" l="1"/>
  <c r="G26" l="1"/>
  <c r="F9" s="1"/>
  <c r="H14" l="1"/>
  <c r="J14" s="1"/>
  <c r="W23" i="4"/>
  <c r="X23" s="1"/>
  <c r="K14" i="3"/>
  <c r="M14" s="1"/>
  <c r="I14"/>
  <c r="C12" i="4" l="1"/>
  <c r="C24" s="1"/>
  <c r="H26" i="3"/>
  <c r="W12" i="4"/>
  <c r="W13"/>
  <c r="W16"/>
  <c r="W19"/>
  <c r="W20"/>
  <c r="W15"/>
  <c r="K26" i="3"/>
  <c r="W21" i="4"/>
  <c r="W18"/>
  <c r="Q26" i="3"/>
  <c r="I26"/>
  <c r="W17" i="4"/>
  <c r="J26" i="3"/>
  <c r="L14"/>
  <c r="W14" i="4"/>
  <c r="W22"/>
  <c r="F12" l="1"/>
  <c r="G12" s="1"/>
  <c r="H12" s="1"/>
  <c r="M12" s="1"/>
  <c r="M18"/>
  <c r="M21"/>
  <c r="M15"/>
  <c r="M20"/>
  <c r="M19"/>
  <c r="J14"/>
  <c r="M17"/>
  <c r="J16"/>
  <c r="M13"/>
  <c r="W24"/>
  <c r="P14" i="3"/>
  <c r="P26" s="1"/>
  <c r="L26"/>
  <c r="O14"/>
  <c r="O26" s="1"/>
  <c r="M26"/>
  <c r="N14"/>
  <c r="N26" s="1"/>
  <c r="Y22" i="4"/>
  <c r="X22" s="1"/>
  <c r="K22"/>
  <c r="F24" l="1"/>
  <c r="Y15"/>
  <c r="X15" s="1"/>
  <c r="Y21"/>
  <c r="X21" s="1"/>
  <c r="K21"/>
  <c r="Y19"/>
  <c r="X19" s="1"/>
  <c r="Y17"/>
  <c r="X17" s="1"/>
  <c r="K19"/>
  <c r="Y20"/>
  <c r="X20" s="1"/>
  <c r="J15"/>
  <c r="K18"/>
  <c r="K20"/>
  <c r="M16"/>
  <c r="Y16"/>
  <c r="X16" s="1"/>
  <c r="M14"/>
  <c r="Y14"/>
  <c r="X14" s="1"/>
  <c r="K17"/>
  <c r="Y18"/>
  <c r="X18" s="1"/>
  <c r="Y12"/>
  <c r="X12" s="1"/>
  <c r="J13"/>
  <c r="Y13"/>
  <c r="X13" s="1"/>
  <c r="G24"/>
  <c r="M24" l="1"/>
  <c r="K24"/>
  <c r="I12"/>
  <c r="I24" s="1"/>
  <c r="H24"/>
  <c r="Y24" l="1"/>
  <c r="W27" s="1"/>
  <c r="X24"/>
  <c r="J12"/>
  <c r="J24" s="1"/>
</calcChain>
</file>

<file path=xl/comments1.xml><?xml version="1.0" encoding="utf-8"?>
<comments xmlns="http://schemas.openxmlformats.org/spreadsheetml/2006/main">
  <authors>
    <author>Marcelo</author>
  </authors>
  <commentList>
    <comment ref="B7" authorId="0">
      <text>
        <r>
          <rPr>
            <b/>
            <sz val="8"/>
            <color indexed="81"/>
            <rFont val="Tahoma"/>
            <family val="2"/>
          </rPr>
          <t>Colocar el diametro máximo que se desea obtener
DATO</t>
        </r>
        <r>
          <rPr>
            <sz val="8"/>
            <color indexed="81"/>
            <rFont val="Tahoma"/>
            <family val="2"/>
          </rPr>
          <t xml:space="preserve">
</t>
        </r>
      </text>
    </comment>
    <comment ref="E7" authorId="0">
      <text>
        <r>
          <rPr>
            <b/>
            <sz val="8"/>
            <color indexed="81"/>
            <rFont val="Tahoma"/>
            <family val="2"/>
          </rPr>
          <t>Recordar que la forma de calcularlo es la siguiente:
K= EXP (a * DAP max)</t>
        </r>
        <r>
          <rPr>
            <sz val="8"/>
            <color indexed="81"/>
            <rFont val="Tahoma"/>
            <family val="2"/>
          </rPr>
          <t xml:space="preserve">
</t>
        </r>
      </text>
    </comment>
    <comment ref="B8" authorId="0">
      <text>
        <r>
          <rPr>
            <b/>
            <sz val="8"/>
            <color indexed="81"/>
            <rFont val="Tahoma"/>
            <family val="2"/>
          </rPr>
          <t>Amplitud de la clase diamétrica
DATO</t>
        </r>
        <r>
          <rPr>
            <sz val="8"/>
            <color indexed="81"/>
            <rFont val="Tahoma"/>
            <family val="2"/>
          </rPr>
          <t xml:space="preserve">
</t>
        </r>
      </text>
    </comment>
    <comment ref="E8" authorId="0">
      <text>
        <r>
          <rPr>
            <b/>
            <sz val="8"/>
            <color indexed="81"/>
            <rFont val="Tahoma"/>
            <family val="2"/>
          </rPr>
          <t>Este se calcula:
a= ln q / s</t>
        </r>
      </text>
    </comment>
    <comment ref="B9" authorId="0">
      <text>
        <r>
          <rPr>
            <b/>
            <sz val="8"/>
            <color indexed="81"/>
            <rFont val="Tahoma"/>
            <family val="2"/>
          </rPr>
          <t>Area basal de manejo
DATO</t>
        </r>
        <r>
          <rPr>
            <sz val="8"/>
            <color indexed="81"/>
            <rFont val="Tahoma"/>
            <family val="2"/>
          </rPr>
          <t xml:space="preserve">
</t>
        </r>
      </text>
    </comment>
    <comment ref="E9" authorId="0">
      <text>
        <r>
          <rPr>
            <b/>
            <sz val="8"/>
            <color indexed="81"/>
            <rFont val="Tahoma"/>
            <family val="2"/>
          </rPr>
          <t>factor de corrección
(AB de manejo / AB serie mínima)</t>
        </r>
        <r>
          <rPr>
            <sz val="8"/>
            <color indexed="81"/>
            <rFont val="Tahoma"/>
            <family val="2"/>
          </rPr>
          <t xml:space="preserve">
</t>
        </r>
      </text>
    </comment>
    <comment ref="B10" authorId="0">
      <text>
        <r>
          <rPr>
            <b/>
            <sz val="8"/>
            <color indexed="81"/>
            <rFont val="Tahoma"/>
            <family val="2"/>
          </rPr>
          <t>Coeficiente de disminución
DATO</t>
        </r>
        <r>
          <rPr>
            <sz val="8"/>
            <color indexed="81"/>
            <rFont val="Tahoma"/>
            <family val="2"/>
          </rPr>
          <t xml:space="preserve">
</t>
        </r>
      </text>
    </comment>
    <comment ref="D13" authorId="0">
      <text>
        <r>
          <rPr>
            <b/>
            <sz val="8"/>
            <color indexed="81"/>
            <rFont val="Tahoma"/>
            <family val="2"/>
          </rPr>
          <t xml:space="preserve">Calcular el AB para cada clase diamétrica. Se debe  calcular el AB para el diámetro del centro de la clase diamétrica y multiplicar por el número de árboles de dicha clase
</t>
        </r>
      </text>
    </comment>
    <comment ref="E13" authorId="0">
      <text>
        <r>
          <rPr>
            <b/>
            <sz val="8"/>
            <color indexed="81"/>
            <rFont val="Tahoma"/>
            <family val="2"/>
          </rPr>
          <t>Utilizar la siguiente función:
lnV (m3)= -10,134464+2,218725 lnDAP (cm)+0,786149 lnH (m)</t>
        </r>
      </text>
    </comment>
    <comment ref="F13" authorId="0">
      <text>
        <r>
          <rPr>
            <b/>
            <sz val="8"/>
            <color indexed="81"/>
            <rFont val="Tahoma"/>
            <family val="2"/>
          </rPr>
          <t>Distribución que presenta un individuo en la clase del D max.
Recordar que se puede calcular de la siguiente manera:
Nsm = k * EXP (-a * DAPi)
o
Ni = q * N (i+1)</t>
        </r>
      </text>
    </comment>
    <comment ref="G13" authorId="0">
      <text>
        <r>
          <rPr>
            <b/>
            <sz val="8"/>
            <color indexed="81"/>
            <rFont val="Tahoma"/>
            <family val="2"/>
          </rPr>
          <t>Calcular el AB para cada clase diamétrica de la serie mínima. Se realiza del mismo modo que para el AB actual
La suma de esta columna se utilizará para el calculo del Factor de Corrección</t>
        </r>
      </text>
    </comment>
    <comment ref="H13" authorId="0">
      <text>
        <r>
          <rPr>
            <b/>
            <sz val="8"/>
            <color indexed="81"/>
            <rFont val="Tahoma"/>
            <family val="2"/>
          </rPr>
          <t>Para calcular la distribución meta (teórica), multiplicar el Nsm por el FC (ABm /ABsm)</t>
        </r>
        <r>
          <rPr>
            <sz val="8"/>
            <color indexed="81"/>
            <rFont val="Tahoma"/>
            <family val="2"/>
          </rPr>
          <t xml:space="preserve">
</t>
        </r>
      </text>
    </comment>
    <comment ref="I13" authorId="0">
      <text>
        <r>
          <rPr>
            <b/>
            <sz val="8"/>
            <color indexed="81"/>
            <rFont val="Tahoma"/>
            <family val="2"/>
          </rPr>
          <t>Se calcula de igual modo que la actual.</t>
        </r>
        <r>
          <rPr>
            <sz val="8"/>
            <color indexed="81"/>
            <rFont val="Tahoma"/>
            <family val="2"/>
          </rPr>
          <t xml:space="preserve">
</t>
        </r>
      </text>
    </comment>
    <comment ref="J13" authorId="0">
      <text>
        <r>
          <rPr>
            <b/>
            <sz val="8"/>
            <color indexed="81"/>
            <rFont val="Tahoma"/>
            <family val="2"/>
          </rPr>
          <t xml:space="preserve">Utilzar la misma función de Vol </t>
        </r>
      </text>
    </comment>
    <comment ref="K13" authorId="0">
      <text>
        <r>
          <rPr>
            <b/>
            <sz val="8"/>
            <color indexed="81"/>
            <rFont val="Tahoma"/>
            <family val="2"/>
          </rPr>
          <t>Surge de la diferencia entre el N actual y el N teórico</t>
        </r>
        <r>
          <rPr>
            <sz val="8"/>
            <color indexed="81"/>
            <rFont val="Tahoma"/>
            <family val="2"/>
          </rPr>
          <t xml:space="preserve">
</t>
        </r>
      </text>
    </comment>
    <comment ref="L13" authorId="0">
      <text>
        <r>
          <rPr>
            <b/>
            <sz val="8"/>
            <color indexed="81"/>
            <rFont val="Tahoma"/>
            <family val="2"/>
          </rPr>
          <t xml:space="preserve">Utilzar la misma función de Vol </t>
        </r>
        <r>
          <rPr>
            <sz val="8"/>
            <color indexed="81"/>
            <rFont val="Tahoma"/>
            <family val="2"/>
          </rPr>
          <t xml:space="preserve">
</t>
        </r>
      </text>
    </comment>
    <comment ref="M13" authorId="0">
      <text>
        <r>
          <rPr>
            <b/>
            <sz val="8"/>
            <color indexed="81"/>
            <rFont val="Tahoma"/>
            <family val="2"/>
          </rPr>
          <t>Nactual - Nteórico</t>
        </r>
        <r>
          <rPr>
            <sz val="8"/>
            <color indexed="81"/>
            <rFont val="Tahoma"/>
            <family val="2"/>
          </rPr>
          <t xml:space="preserve">
</t>
        </r>
      </text>
    </comment>
    <comment ref="N13" authorId="0">
      <text>
        <r>
          <rPr>
            <b/>
            <sz val="8"/>
            <color indexed="81"/>
            <rFont val="Tahoma"/>
            <family val="2"/>
          </rPr>
          <t>Abactual - ABteórica</t>
        </r>
        <r>
          <rPr>
            <sz val="8"/>
            <color indexed="81"/>
            <rFont val="Tahoma"/>
            <family val="2"/>
          </rPr>
          <t xml:space="preserve">
</t>
        </r>
      </text>
    </comment>
    <comment ref="O13" authorId="0">
      <text>
        <r>
          <rPr>
            <b/>
            <sz val="8"/>
            <color indexed="81"/>
            <rFont val="Tahoma"/>
            <family val="2"/>
          </rPr>
          <t>Vol actual - Vol teórico</t>
        </r>
        <r>
          <rPr>
            <sz val="8"/>
            <color indexed="81"/>
            <rFont val="Tahoma"/>
            <family val="2"/>
          </rPr>
          <t xml:space="preserve">
</t>
        </r>
      </text>
    </comment>
    <comment ref="P13" authorId="0">
      <text>
        <r>
          <rPr>
            <b/>
            <sz val="8"/>
            <color indexed="81"/>
            <rFont val="Tahoma"/>
            <family val="2"/>
          </rPr>
          <t>Considerar madera aserrable a partir de 30 cm de DAP</t>
        </r>
        <r>
          <rPr>
            <sz val="8"/>
            <color indexed="81"/>
            <rFont val="Tahoma"/>
            <family val="2"/>
          </rPr>
          <t xml:space="preserve">
</t>
        </r>
      </text>
    </comment>
  </commentList>
</comments>
</file>

<file path=xl/comments2.xml><?xml version="1.0" encoding="utf-8"?>
<comments xmlns="http://schemas.openxmlformats.org/spreadsheetml/2006/main">
  <authors>
    <author>Marcelo</author>
  </authors>
  <commentList>
    <comment ref="C7" authorId="0">
      <text>
        <r>
          <rPr>
            <b/>
            <sz val="8"/>
            <color indexed="81"/>
            <rFont val="Tahoma"/>
            <family val="2"/>
          </rPr>
          <t>Coeficiente de disminución
Link con la hoja anterior</t>
        </r>
      </text>
    </comment>
    <comment ref="C8" authorId="0">
      <text>
        <r>
          <rPr>
            <b/>
            <sz val="8"/>
            <color indexed="81"/>
            <rFont val="Tahoma"/>
            <family val="2"/>
          </rPr>
          <t>Ciclo de Corta 
DATO</t>
        </r>
      </text>
    </comment>
    <comment ref="D11" authorId="0">
      <text>
        <r>
          <rPr>
            <b/>
            <sz val="8"/>
            <color indexed="81"/>
            <rFont val="Tahoma"/>
            <family val="2"/>
          </rPr>
          <t>Crecimiento diamétrico. 
Calcularlo con la siguiente función:
I (cm/año) = 0.0087+0.051624*(DAP^0.259743)</t>
        </r>
      </text>
    </comment>
    <comment ref="E11" authorId="0">
      <text>
        <r>
          <rPr>
            <b/>
            <sz val="8"/>
            <color indexed="81"/>
            <rFont val="Tahoma"/>
            <family val="2"/>
          </rPr>
          <t>Tiempo de paso es el número de años necesarios para que los individuos de una determinada clase diamétrica pasen a la siguiente</t>
        </r>
      </text>
    </comment>
    <comment ref="F11" authorId="0">
      <text>
        <r>
          <rPr>
            <b/>
            <sz val="8"/>
            <color indexed="81"/>
            <rFont val="Tahoma"/>
            <family val="2"/>
          </rPr>
          <t>Calcular la diferencia entre el Nº de individuos de una clase menos el Nº de la clase siguiente</t>
        </r>
      </text>
    </comment>
    <comment ref="G11" authorId="0">
      <text>
        <r>
          <rPr>
            <b/>
            <sz val="8"/>
            <color indexed="81"/>
            <rFont val="Tahoma"/>
            <family val="2"/>
          </rPr>
          <t>Número de individuos que pasan de clase por año.
Es la diferencia de la columna anterior dividido el TP</t>
        </r>
      </text>
    </comment>
    <comment ref="H11" authorId="0">
      <text>
        <r>
          <rPr>
            <b/>
            <sz val="8"/>
            <color indexed="81"/>
            <rFont val="Tahoma"/>
            <family val="2"/>
          </rPr>
          <t xml:space="preserve">Surge de considerar el Nº de años del CC 
Se Calcula = (ind/año)* cc
</t>
        </r>
      </text>
    </comment>
    <comment ref="I11" authorId="0">
      <text>
        <r>
          <rPr>
            <b/>
            <sz val="8"/>
            <color indexed="81"/>
            <rFont val="Tahoma"/>
            <family val="2"/>
          </rPr>
          <t xml:space="preserve">Utilzar la misma función de Vol </t>
        </r>
        <r>
          <rPr>
            <sz val="8"/>
            <color indexed="81"/>
            <rFont val="Tahoma"/>
            <family val="2"/>
          </rPr>
          <t xml:space="preserve">
</t>
        </r>
      </text>
    </comment>
    <comment ref="J11" authorId="0">
      <text>
        <r>
          <rPr>
            <b/>
            <sz val="8"/>
            <color indexed="81"/>
            <rFont val="Tahoma"/>
            <family val="2"/>
          </rPr>
          <t>Considerar madera aserrable a partir de 30 cm de DAP</t>
        </r>
        <r>
          <rPr>
            <sz val="8"/>
            <color indexed="81"/>
            <rFont val="Tahoma"/>
            <family val="2"/>
          </rPr>
          <t xml:space="preserve">
</t>
        </r>
      </text>
    </comment>
  </commentList>
</comments>
</file>

<file path=xl/sharedStrings.xml><?xml version="1.0" encoding="utf-8"?>
<sst xmlns="http://schemas.openxmlformats.org/spreadsheetml/2006/main" count="68" uniqueCount="45">
  <si>
    <t>Dmax (cm)</t>
  </si>
  <si>
    <t>ABmeta (m²/ha)</t>
  </si>
  <si>
    <t>s (cm)</t>
  </si>
  <si>
    <t>q</t>
  </si>
  <si>
    <t>k</t>
  </si>
  <si>
    <t>a</t>
  </si>
  <si>
    <t>Alt media</t>
  </si>
  <si>
    <t>Totales</t>
  </si>
  <si>
    <t>ind/año</t>
  </si>
  <si>
    <t>Aplicando el concepto de Serie Mínima, determinar los parámetros</t>
  </si>
  <si>
    <t xml:space="preserve">     Planificación Silvícola - Rodales Discetáneos</t>
  </si>
  <si>
    <t xml:space="preserve">PARTE #1:  </t>
  </si>
  <si>
    <t>FC</t>
  </si>
  <si>
    <t>Estructura actual</t>
  </si>
  <si>
    <t>Estructura meta</t>
  </si>
  <si>
    <t>Serie mínima</t>
  </si>
  <si>
    <t>Corta</t>
  </si>
  <si>
    <t>Estructura remanente</t>
  </si>
  <si>
    <t>N (ind/ha)</t>
  </si>
  <si>
    <t>AB (m2/ha)</t>
  </si>
  <si>
    <t>Vol (m3/ha)</t>
  </si>
  <si>
    <t>corta para llevar la estructura actual a la ESTRUCTURA META.</t>
  </si>
  <si>
    <t>Chipeado</t>
  </si>
  <si>
    <t>Aserrable</t>
  </si>
  <si>
    <t xml:space="preserve">PARTE #2:  </t>
  </si>
  <si>
    <t xml:space="preserve">Aplicando el método de Klepac, determinar los parámetros </t>
  </si>
  <si>
    <t>Ni-N(i+1)</t>
  </si>
  <si>
    <t>Dap (cm)</t>
  </si>
  <si>
    <t>CC</t>
  </si>
  <si>
    <t>Inc.(cm/año)</t>
  </si>
  <si>
    <t>TP (años)</t>
  </si>
  <si>
    <t>Proyección</t>
  </si>
  <si>
    <t>Actual</t>
  </si>
  <si>
    <t>Control del AB (m2/ha)</t>
  </si>
  <si>
    <t>AB removida en el corte (%)</t>
  </si>
  <si>
    <t xml:space="preserve">estructurales y la cuantia de la corta una vez alcanzada </t>
  </si>
  <si>
    <t xml:space="preserve"> la estructura meta</t>
  </si>
  <si>
    <t>Cual es el crecimiento medio de este rodal?</t>
  </si>
  <si>
    <t>Cual es el crecimiento periódico?</t>
  </si>
  <si>
    <t>Cual es el crecimiento periódico anual?</t>
  </si>
  <si>
    <t>Cómo puedo aumentar el rendimiento en madera para aserrado de este rordal?</t>
  </si>
  <si>
    <t>Remanente</t>
  </si>
  <si>
    <t>Variación de q:</t>
  </si>
  <si>
    <t xml:space="preserve">Rodal remanente </t>
  </si>
  <si>
    <t>estructurales para rodales "balanceados" de Lenga y simular la</t>
  </si>
</sst>
</file>

<file path=xl/styles.xml><?xml version="1.0" encoding="utf-8"?>
<styleSheet xmlns="http://schemas.openxmlformats.org/spreadsheetml/2006/main">
  <numFmts count="4">
    <numFmt numFmtId="164" formatCode="#,##0\ &quot;Pts&quot;;\-#,##0\ &quot;Pts&quot;"/>
    <numFmt numFmtId="165" formatCode="#,##0.00\ &quot;Pts&quot;;\-#,##0.00\ &quot;Pts&quot;"/>
    <numFmt numFmtId="166" formatCode="0.0"/>
    <numFmt numFmtId="167" formatCode="0.000"/>
  </numFmts>
  <fonts count="9">
    <font>
      <sz val="10"/>
      <name val="Arial"/>
    </font>
    <font>
      <b/>
      <sz val="18"/>
      <name val="Arial"/>
      <family val="2"/>
    </font>
    <font>
      <b/>
      <sz val="12"/>
      <name val="Arial"/>
      <family val="2"/>
    </font>
    <font>
      <sz val="10"/>
      <name val="Arial"/>
      <family val="2"/>
    </font>
    <font>
      <b/>
      <sz val="10"/>
      <name val="Arial"/>
      <family val="2"/>
    </font>
    <font>
      <sz val="8"/>
      <color indexed="81"/>
      <name val="Tahoma"/>
      <family val="2"/>
    </font>
    <font>
      <b/>
      <sz val="8"/>
      <color indexed="81"/>
      <name val="Tahoma"/>
      <family val="2"/>
    </font>
    <font>
      <b/>
      <sz val="12"/>
      <name val="Arial"/>
      <family val="2"/>
    </font>
    <font>
      <sz val="18"/>
      <color indexed="10"/>
      <name val="Arial"/>
      <family val="2"/>
    </font>
  </fonts>
  <fills count="11">
    <fill>
      <patternFill patternType="none"/>
    </fill>
    <fill>
      <patternFill patternType="gray125"/>
    </fill>
    <fill>
      <patternFill patternType="solid">
        <fgColor indexed="13"/>
        <bgColor indexed="64"/>
      </patternFill>
    </fill>
    <fill>
      <patternFill patternType="solid">
        <fgColor indexed="13"/>
        <bgColor indexed="24"/>
      </patternFill>
    </fill>
    <fill>
      <patternFill patternType="solid">
        <fgColor indexed="42"/>
        <bgColor indexed="64"/>
      </patternFill>
    </fill>
    <fill>
      <patternFill patternType="solid">
        <fgColor indexed="43"/>
        <bgColor indexed="9"/>
      </patternFill>
    </fill>
    <fill>
      <patternFill patternType="solid">
        <fgColor indexed="41"/>
        <bgColor indexed="9"/>
      </patternFill>
    </fill>
    <fill>
      <patternFill patternType="solid">
        <fgColor indexed="47"/>
        <bgColor indexed="9"/>
      </patternFill>
    </fill>
    <fill>
      <patternFill patternType="solid">
        <fgColor indexed="22"/>
        <bgColor indexed="9"/>
      </patternFill>
    </fill>
    <fill>
      <patternFill patternType="solid">
        <fgColor indexed="44"/>
        <bgColor indexed="64"/>
      </patternFill>
    </fill>
    <fill>
      <patternFill patternType="solid">
        <fgColor indexed="44"/>
        <bgColor indexed="9"/>
      </patternFill>
    </fill>
  </fills>
  <borders count="16">
    <border>
      <left/>
      <right/>
      <top/>
      <bottom/>
      <diagonal/>
    </border>
    <border>
      <left/>
      <right/>
      <top style="double">
        <color indexed="0"/>
      </top>
      <bottom/>
      <diagonal/>
    </border>
    <border>
      <left/>
      <right/>
      <top style="thin">
        <color indexed="0"/>
      </top>
      <bottom style="thin">
        <color indexed="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0"/>
      </bottom>
      <diagonal/>
    </border>
  </borders>
  <cellStyleXfs count="9">
    <xf numFmtId="0" fontId="0" fillId="0" borderId="0">
      <alignment vertical="top"/>
    </xf>
    <xf numFmtId="0" fontId="1" fillId="0" borderId="0" applyNumberFormat="0" applyFont="0" applyFill="0" applyAlignment="0" applyProtection="0"/>
    <xf numFmtId="0" fontId="2" fillId="0" borderId="0" applyNumberFormat="0" applyFont="0" applyFill="0" applyAlignment="0" applyProtection="0"/>
    <xf numFmtId="0" fontId="3" fillId="0" borderId="0" applyFont="0" applyFill="0" applyBorder="0" applyAlignment="0" applyProtection="0"/>
    <xf numFmtId="2"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3" fontId="3" fillId="0" borderId="0" applyFont="0" applyFill="0" applyBorder="0" applyAlignment="0" applyProtection="0"/>
    <xf numFmtId="0" fontId="3" fillId="0" borderId="1" applyNumberFormat="0" applyFont="0" applyBorder="0" applyAlignment="0" applyProtection="0"/>
  </cellStyleXfs>
  <cellXfs count="82">
    <xf numFmtId="0" fontId="0" fillId="0" borderId="0" xfId="0" applyAlignment="1"/>
    <xf numFmtId="2" fontId="0" fillId="0" borderId="0" xfId="0" applyNumberFormat="1" applyAlignment="1"/>
    <xf numFmtId="0" fontId="0" fillId="0" borderId="0" xfId="0" applyAlignment="1">
      <alignment horizontal="center"/>
    </xf>
    <xf numFmtId="2" fontId="0" fillId="0" borderId="0" xfId="0" applyNumberFormat="1" applyAlignment="1">
      <alignment horizontal="center"/>
    </xf>
    <xf numFmtId="0" fontId="4" fillId="0" borderId="0" xfId="0" applyFont="1" applyAlignment="1"/>
    <xf numFmtId="167" fontId="0" fillId="0" borderId="0" xfId="0" applyNumberFormat="1" applyAlignment="1">
      <alignment horizontal="center"/>
    </xf>
    <xf numFmtId="1" fontId="0" fillId="0" borderId="0" xfId="0" applyNumberFormat="1" applyAlignment="1"/>
    <xf numFmtId="0" fontId="0" fillId="0" borderId="0" xfId="0" applyFill="1" applyAlignment="1"/>
    <xf numFmtId="166" fontId="0" fillId="0" borderId="0" xfId="0" applyNumberFormat="1" applyAlignment="1">
      <alignment horizontal="center"/>
    </xf>
    <xf numFmtId="2" fontId="0" fillId="0" borderId="0" xfId="0" applyNumberFormat="1" applyFill="1" applyAlignment="1">
      <alignment horizontal="center"/>
    </xf>
    <xf numFmtId="2" fontId="4" fillId="0" borderId="2" xfId="0" applyNumberFormat="1" applyFont="1" applyFill="1" applyBorder="1" applyAlignment="1">
      <alignment horizontal="center"/>
    </xf>
    <xf numFmtId="0" fontId="0" fillId="0" borderId="0" xfId="0">
      <alignment vertical="top"/>
    </xf>
    <xf numFmtId="0" fontId="7" fillId="2" borderId="3" xfId="0" applyFont="1" applyFill="1" applyBorder="1" applyAlignment="1">
      <alignment horizontal="center"/>
    </xf>
    <xf numFmtId="0" fontId="7" fillId="2" borderId="4" xfId="0" applyFont="1" applyFill="1" applyBorder="1">
      <alignment vertical="top"/>
    </xf>
    <xf numFmtId="0" fontId="0" fillId="2" borderId="5" xfId="0" applyFill="1" applyBorder="1">
      <alignment vertical="top"/>
    </xf>
    <xf numFmtId="0" fontId="7" fillId="2" borderId="6" xfId="0" applyFont="1" applyFill="1" applyBorder="1">
      <alignment vertical="top"/>
    </xf>
    <xf numFmtId="0" fontId="0" fillId="2" borderId="0" xfId="0" applyFill="1" applyBorder="1">
      <alignment vertical="top"/>
    </xf>
    <xf numFmtId="0" fontId="0" fillId="3" borderId="5" xfId="0" applyFill="1" applyBorder="1">
      <alignment vertical="top"/>
    </xf>
    <xf numFmtId="0" fontId="0" fillId="3" borderId="7" xfId="0" applyFill="1" applyBorder="1">
      <alignment vertical="top"/>
    </xf>
    <xf numFmtId="0" fontId="7" fillId="2" borderId="8" xfId="0" applyFont="1" applyFill="1" applyBorder="1">
      <alignment vertical="top"/>
    </xf>
    <xf numFmtId="0" fontId="8" fillId="4" borderId="3" xfId="0" applyFont="1" applyFill="1" applyBorder="1">
      <alignment vertical="top"/>
    </xf>
    <xf numFmtId="0" fontId="8" fillId="4" borderId="9" xfId="0" applyFont="1" applyFill="1" applyBorder="1">
      <alignment vertical="top"/>
    </xf>
    <xf numFmtId="0" fontId="8" fillId="4" borderId="10" xfId="0" applyFont="1" applyFill="1" applyBorder="1">
      <alignment vertical="top"/>
    </xf>
    <xf numFmtId="0" fontId="0" fillId="3" borderId="0" xfId="0" applyFill="1" applyBorder="1">
      <alignment vertical="top"/>
    </xf>
    <xf numFmtId="0" fontId="0" fillId="3" borderId="11" xfId="0" applyFill="1" applyBorder="1">
      <alignment vertical="top"/>
    </xf>
    <xf numFmtId="0" fontId="7" fillId="2" borderId="12" xfId="0" applyFont="1" applyFill="1" applyBorder="1">
      <alignment vertical="top"/>
    </xf>
    <xf numFmtId="0" fontId="7" fillId="2" borderId="13" xfId="0" applyFont="1" applyFill="1" applyBorder="1">
      <alignment vertical="top"/>
    </xf>
    <xf numFmtId="0" fontId="7" fillId="2" borderId="0" xfId="0" applyFont="1" applyFill="1" applyBorder="1">
      <alignment vertical="top"/>
    </xf>
    <xf numFmtId="0" fontId="4" fillId="5" borderId="10" xfId="0" applyFont="1" applyFill="1" applyBorder="1" applyAlignment="1">
      <alignment horizontal="center"/>
    </xf>
    <xf numFmtId="0" fontId="0" fillId="6" borderId="14" xfId="0" applyFill="1" applyBorder="1" applyAlignment="1">
      <alignment horizontal="center"/>
    </xf>
    <xf numFmtId="2" fontId="0" fillId="6" borderId="14" xfId="0" applyNumberFormat="1" applyFill="1" applyBorder="1" applyAlignment="1">
      <alignment horizontal="center"/>
    </xf>
    <xf numFmtId="0" fontId="4" fillId="7" borderId="2" xfId="0" applyFont="1" applyFill="1" applyBorder="1" applyAlignment="1">
      <alignment horizontal="center"/>
    </xf>
    <xf numFmtId="0" fontId="0" fillId="7" borderId="0" xfId="0" applyFill="1" applyAlignment="1">
      <alignment horizontal="center"/>
    </xf>
    <xf numFmtId="1" fontId="0" fillId="7" borderId="0" xfId="0" applyNumberFormat="1" applyFill="1" applyAlignment="1">
      <alignment horizontal="center"/>
    </xf>
    <xf numFmtId="0" fontId="4" fillId="8" borderId="2" xfId="0" applyFont="1" applyFill="1" applyBorder="1" applyAlignment="1">
      <alignment horizontal="center"/>
    </xf>
    <xf numFmtId="166" fontId="0" fillId="0" borderId="6" xfId="0" applyNumberFormat="1" applyBorder="1" applyAlignment="1">
      <alignment horizontal="center"/>
    </xf>
    <xf numFmtId="2" fontId="0" fillId="0" borderId="11" xfId="0" applyNumberFormat="1" applyBorder="1" applyAlignment="1"/>
    <xf numFmtId="2" fontId="4" fillId="0" borderId="10" xfId="0" applyNumberFormat="1" applyFont="1" applyBorder="1" applyAlignment="1"/>
    <xf numFmtId="2" fontId="0" fillId="0" borderId="11" xfId="0" applyNumberFormat="1" applyBorder="1" applyAlignment="1">
      <alignment horizontal="center"/>
    </xf>
    <xf numFmtId="2" fontId="4" fillId="0" borderId="10" xfId="0" applyNumberFormat="1" applyFont="1" applyBorder="1" applyAlignment="1">
      <alignment horizontal="center"/>
    </xf>
    <xf numFmtId="0" fontId="4" fillId="9" borderId="2" xfId="0" applyFont="1" applyFill="1" applyBorder="1" applyAlignment="1">
      <alignment horizontal="center"/>
    </xf>
    <xf numFmtId="0" fontId="7" fillId="0" borderId="0" xfId="0" applyFont="1" applyFill="1" applyBorder="1">
      <alignment vertical="top"/>
    </xf>
    <xf numFmtId="0" fontId="7" fillId="2" borderId="5" xfId="0" applyFont="1" applyFill="1" applyBorder="1">
      <alignment vertical="top"/>
    </xf>
    <xf numFmtId="0" fontId="7" fillId="0" borderId="0" xfId="0" applyFont="1" applyFill="1" applyBorder="1" applyAlignment="1">
      <alignment horizontal="center"/>
    </xf>
    <xf numFmtId="1" fontId="4" fillId="7" borderId="2" xfId="0" applyNumberFormat="1" applyFont="1" applyFill="1" applyBorder="1" applyAlignment="1">
      <alignment horizontal="center"/>
    </xf>
    <xf numFmtId="2" fontId="4" fillId="0" borderId="2" xfId="0" applyNumberFormat="1" applyFont="1" applyFill="1" applyBorder="1" applyAlignment="1"/>
    <xf numFmtId="1" fontId="4" fillId="0" borderId="2" xfId="0" applyNumberFormat="1" applyFont="1" applyFill="1" applyBorder="1" applyAlignment="1">
      <alignment horizontal="center"/>
    </xf>
    <xf numFmtId="0" fontId="4" fillId="0" borderId="6" xfId="0" applyFont="1" applyBorder="1" applyAlignment="1">
      <alignment horizontal="center"/>
    </xf>
    <xf numFmtId="0" fontId="4" fillId="0" borderId="0" xfId="0" applyFont="1" applyBorder="1" applyAlignment="1">
      <alignment horizontal="center"/>
    </xf>
    <xf numFmtId="0" fontId="4" fillId="0" borderId="11" xfId="0" applyFont="1" applyBorder="1" applyAlignment="1">
      <alignment horizontal="center"/>
    </xf>
    <xf numFmtId="2" fontId="0" fillId="0" borderId="6" xfId="0" applyNumberFormat="1" applyBorder="1" applyAlignment="1">
      <alignment horizontal="center"/>
    </xf>
    <xf numFmtId="2" fontId="0" fillId="0" borderId="0" xfId="0" applyNumberFormat="1" applyBorder="1" applyAlignment="1">
      <alignment horizontal="center"/>
    </xf>
    <xf numFmtId="1" fontId="0" fillId="0" borderId="0" xfId="0" applyNumberFormat="1" applyAlignment="1">
      <alignment horizontal="center"/>
    </xf>
    <xf numFmtId="1" fontId="0" fillId="0" borderId="6" xfId="0" applyNumberFormat="1" applyBorder="1" applyAlignment="1">
      <alignment horizontal="center"/>
    </xf>
    <xf numFmtId="1" fontId="4" fillId="0" borderId="3" xfId="0" applyNumberFormat="1" applyFont="1" applyBorder="1" applyAlignment="1">
      <alignment horizontal="center"/>
    </xf>
    <xf numFmtId="1" fontId="4" fillId="0" borderId="2" xfId="0" applyNumberFormat="1" applyFont="1" applyFill="1" applyBorder="1" applyAlignment="1"/>
    <xf numFmtId="2" fontId="4" fillId="0" borderId="8" xfId="0" applyNumberFormat="1" applyFont="1" applyBorder="1" applyAlignment="1">
      <alignment horizontal="center"/>
    </xf>
    <xf numFmtId="2" fontId="0" fillId="0" borderId="12" xfId="0" applyNumberFormat="1" applyBorder="1" applyAlignment="1">
      <alignment horizontal="center"/>
    </xf>
    <xf numFmtId="2" fontId="0" fillId="0" borderId="13" xfId="0" applyNumberFormat="1" applyBorder="1" applyAlignment="1">
      <alignment horizontal="center"/>
    </xf>
    <xf numFmtId="0" fontId="0" fillId="8" borderId="4" xfId="0" applyFill="1" applyBorder="1" applyAlignment="1"/>
    <xf numFmtId="0" fontId="0" fillId="8" borderId="5" xfId="0" applyFill="1" applyBorder="1" applyAlignment="1"/>
    <xf numFmtId="0" fontId="0" fillId="8" borderId="7" xfId="0" applyFill="1" applyBorder="1" applyAlignment="1"/>
    <xf numFmtId="0" fontId="7" fillId="2" borderId="7" xfId="0" applyFont="1" applyFill="1" applyBorder="1">
      <alignment vertical="top"/>
    </xf>
    <xf numFmtId="0" fontId="7" fillId="2" borderId="11" xfId="0" applyFont="1" applyFill="1" applyBorder="1">
      <alignment vertical="top"/>
    </xf>
    <xf numFmtId="2" fontId="4" fillId="0" borderId="0" xfId="0" applyNumberFormat="1" applyFont="1" applyBorder="1" applyAlignment="1">
      <alignment horizontal="center"/>
    </xf>
    <xf numFmtId="167" fontId="0" fillId="0" borderId="0" xfId="0" applyNumberFormat="1" applyAlignment="1"/>
    <xf numFmtId="0" fontId="2" fillId="0" borderId="0" xfId="0" applyFont="1" applyAlignment="1"/>
    <xf numFmtId="2" fontId="4" fillId="0" borderId="0" xfId="0" applyNumberFormat="1" applyFont="1" applyFill="1" applyBorder="1" applyAlignment="1">
      <alignment horizontal="center"/>
    </xf>
    <xf numFmtId="0" fontId="4" fillId="5" borderId="3" xfId="0" applyFont="1" applyFill="1" applyBorder="1" applyAlignment="1">
      <alignment horizontal="center"/>
    </xf>
    <xf numFmtId="0" fontId="4" fillId="5" borderId="10" xfId="0" applyFont="1" applyFill="1" applyBorder="1" applyAlignment="1">
      <alignment horizontal="center"/>
    </xf>
    <xf numFmtId="0" fontId="4" fillId="10" borderId="15" xfId="0" applyFont="1" applyFill="1" applyBorder="1" applyAlignment="1">
      <alignment horizontal="center"/>
    </xf>
    <xf numFmtId="0" fontId="4" fillId="8" borderId="2" xfId="0" applyFont="1" applyFill="1" applyBorder="1" applyAlignment="1">
      <alignment horizontal="center"/>
    </xf>
    <xf numFmtId="2" fontId="4" fillId="0" borderId="8" xfId="0" applyNumberFormat="1" applyFont="1" applyBorder="1" applyAlignment="1">
      <alignment horizontal="center"/>
    </xf>
    <xf numFmtId="2" fontId="4" fillId="0" borderId="12" xfId="0" applyNumberFormat="1" applyFont="1" applyBorder="1" applyAlignment="1">
      <alignment horizontal="center"/>
    </xf>
    <xf numFmtId="2" fontId="4" fillId="0" borderId="13" xfId="0" applyNumberFormat="1" applyFont="1" applyBorder="1" applyAlignment="1">
      <alignment horizontal="center"/>
    </xf>
    <xf numFmtId="0" fontId="4" fillId="9" borderId="0" xfId="0" applyFont="1" applyFill="1" applyBorder="1" applyAlignment="1">
      <alignment horizontal="center" vertical="top"/>
    </xf>
    <xf numFmtId="0" fontId="4" fillId="9" borderId="4" xfId="0" applyFont="1" applyFill="1" applyBorder="1" applyAlignment="1">
      <alignment horizontal="center"/>
    </xf>
    <xf numFmtId="0" fontId="4" fillId="9" borderId="5" xfId="0" applyFont="1" applyFill="1" applyBorder="1" applyAlignment="1">
      <alignment horizontal="center"/>
    </xf>
    <xf numFmtId="0" fontId="4" fillId="9" borderId="7" xfId="0" applyFont="1" applyFill="1" applyBorder="1" applyAlignment="1">
      <alignment horizontal="center"/>
    </xf>
    <xf numFmtId="0" fontId="4" fillId="9" borderId="0" xfId="0" applyFont="1" applyFill="1" applyBorder="1" applyAlignment="1">
      <alignment horizontal="center"/>
    </xf>
    <xf numFmtId="0" fontId="4" fillId="8" borderId="0" xfId="0" applyFont="1" applyFill="1" applyBorder="1" applyAlignment="1">
      <alignment horizontal="center"/>
    </xf>
    <xf numFmtId="0" fontId="2" fillId="2" borderId="6" xfId="0" applyFont="1" applyFill="1" applyBorder="1">
      <alignment vertical="top"/>
    </xf>
  </cellXfs>
  <cellStyles count="9">
    <cellStyle name="Cabecera 1" xfId="1"/>
    <cellStyle name="Cabecera 2" xfId="2"/>
    <cellStyle name="Fecha" xfId="3"/>
    <cellStyle name="Fijo" xfId="4"/>
    <cellStyle name="Monetario" xfId="5"/>
    <cellStyle name="Monetario0" xfId="6"/>
    <cellStyle name="Normal" xfId="0" builtinId="0"/>
    <cellStyle name="Punto0" xfId="7"/>
    <cellStyle name="Total" xfId="8"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ES" sz="1000" b="0" i="0" u="none" strike="noStrike" baseline="0">
                <a:solidFill>
                  <a:srgbClr val="000000"/>
                </a:solidFill>
                <a:latin typeface="Arial"/>
                <a:ea typeface="Arial"/>
                <a:cs typeface="Arial"/>
              </a:defRPr>
            </a:pPr>
            <a:r>
              <a:rPr lang="es-ES"/>
              <a:t>Distribuciones Diámetricas</a:t>
            </a:r>
          </a:p>
        </c:rich>
      </c:tx>
      <c:layout>
        <c:manualLayout>
          <c:xMode val="edge"/>
          <c:yMode val="edge"/>
          <c:x val="0.34757281553398123"/>
          <c:y val="3.8194573956210516E-2"/>
        </c:manualLayout>
      </c:layout>
      <c:spPr>
        <a:noFill/>
        <a:ln w="25400">
          <a:noFill/>
        </a:ln>
      </c:spPr>
    </c:title>
    <c:plotArea>
      <c:layout>
        <c:manualLayout>
          <c:layoutTarget val="inner"/>
          <c:xMode val="edge"/>
          <c:yMode val="edge"/>
          <c:x val="0.12427184466019429"/>
          <c:y val="0.1944451037770723"/>
          <c:w val="0.60776699029126158"/>
          <c:h val="0.60764094930335033"/>
        </c:manualLayout>
      </c:layout>
      <c:lineChart>
        <c:grouping val="standard"/>
        <c:ser>
          <c:idx val="0"/>
          <c:order val="0"/>
          <c:tx>
            <c:v>Estructura actual</c:v>
          </c:tx>
          <c:spPr>
            <a:ln w="12700">
              <a:solidFill>
                <a:srgbClr val="424242"/>
              </a:solidFill>
              <a:prstDash val="solid"/>
            </a:ln>
          </c:spPr>
          <c:marker>
            <c:symbol val="circle"/>
            <c:size val="3"/>
            <c:spPr>
              <a:solidFill>
                <a:srgbClr val="000000"/>
              </a:solidFill>
              <a:ln>
                <a:solidFill>
                  <a:srgbClr val="000000"/>
                </a:solidFill>
                <a:prstDash val="solid"/>
              </a:ln>
            </c:spPr>
          </c:marker>
          <c:cat>
            <c:numRef>
              <c:f>'Est Meta'!$A$14:$A$25</c:f>
              <c:numCache>
                <c:formatCode>General</c:formatCode>
                <c:ptCount val="12"/>
                <c:pt idx="0">
                  <c:v>7.5</c:v>
                </c:pt>
                <c:pt idx="1">
                  <c:v>12.5</c:v>
                </c:pt>
                <c:pt idx="2">
                  <c:v>17.5</c:v>
                </c:pt>
                <c:pt idx="3">
                  <c:v>22.5</c:v>
                </c:pt>
                <c:pt idx="4">
                  <c:v>27.5</c:v>
                </c:pt>
                <c:pt idx="5">
                  <c:v>32.5</c:v>
                </c:pt>
                <c:pt idx="6">
                  <c:v>37.5</c:v>
                </c:pt>
                <c:pt idx="7">
                  <c:v>42.5</c:v>
                </c:pt>
                <c:pt idx="8">
                  <c:v>47.5</c:v>
                </c:pt>
                <c:pt idx="9">
                  <c:v>52.5</c:v>
                </c:pt>
                <c:pt idx="10">
                  <c:v>57.5</c:v>
                </c:pt>
                <c:pt idx="11">
                  <c:v>62.5</c:v>
                </c:pt>
              </c:numCache>
            </c:numRef>
          </c:cat>
          <c:val>
            <c:numRef>
              <c:f>'Est Meta'!$C$14:$C$25</c:f>
              <c:numCache>
                <c:formatCode>0</c:formatCode>
                <c:ptCount val="12"/>
                <c:pt idx="0">
                  <c:v>630</c:v>
                </c:pt>
                <c:pt idx="1">
                  <c:v>385</c:v>
                </c:pt>
                <c:pt idx="2">
                  <c:v>124</c:v>
                </c:pt>
                <c:pt idx="3">
                  <c:v>138</c:v>
                </c:pt>
                <c:pt idx="4">
                  <c:v>53</c:v>
                </c:pt>
                <c:pt idx="5">
                  <c:v>80</c:v>
                </c:pt>
                <c:pt idx="6">
                  <c:v>28.6</c:v>
                </c:pt>
                <c:pt idx="7">
                  <c:v>7</c:v>
                </c:pt>
                <c:pt idx="8">
                  <c:v>15.6</c:v>
                </c:pt>
                <c:pt idx="9">
                  <c:v>26</c:v>
                </c:pt>
                <c:pt idx="10">
                  <c:v>23</c:v>
                </c:pt>
                <c:pt idx="11">
                  <c:v>6.5</c:v>
                </c:pt>
              </c:numCache>
            </c:numRef>
          </c:val>
        </c:ser>
        <c:ser>
          <c:idx val="1"/>
          <c:order val="1"/>
          <c:tx>
            <c:v>Estructura meta</c:v>
          </c:tx>
          <c:spPr>
            <a:ln w="12700">
              <a:solidFill>
                <a:srgbClr val="424242"/>
              </a:solidFill>
              <a:prstDash val="solid"/>
            </a:ln>
          </c:spPr>
          <c:marker>
            <c:symbol val="triangle"/>
            <c:size val="3"/>
            <c:spPr>
              <a:solidFill>
                <a:srgbClr val="424242"/>
              </a:solidFill>
              <a:ln>
                <a:solidFill>
                  <a:srgbClr val="424242"/>
                </a:solidFill>
                <a:prstDash val="solid"/>
              </a:ln>
            </c:spPr>
          </c:marker>
          <c:cat>
            <c:numRef>
              <c:f>'Est Meta'!$A$14:$A$25</c:f>
              <c:numCache>
                <c:formatCode>General</c:formatCode>
                <c:ptCount val="12"/>
                <c:pt idx="0">
                  <c:v>7.5</c:v>
                </c:pt>
                <c:pt idx="1">
                  <c:v>12.5</c:v>
                </c:pt>
                <c:pt idx="2">
                  <c:v>17.5</c:v>
                </c:pt>
                <c:pt idx="3">
                  <c:v>22.5</c:v>
                </c:pt>
                <c:pt idx="4">
                  <c:v>27.5</c:v>
                </c:pt>
                <c:pt idx="5">
                  <c:v>32.5</c:v>
                </c:pt>
                <c:pt idx="6">
                  <c:v>37.5</c:v>
                </c:pt>
                <c:pt idx="7">
                  <c:v>42.5</c:v>
                </c:pt>
                <c:pt idx="8">
                  <c:v>47.5</c:v>
                </c:pt>
                <c:pt idx="9">
                  <c:v>52.5</c:v>
                </c:pt>
                <c:pt idx="10">
                  <c:v>57.5</c:v>
                </c:pt>
                <c:pt idx="11">
                  <c:v>62.5</c:v>
                </c:pt>
              </c:numCache>
            </c:numRef>
          </c:cat>
          <c:val>
            <c:numRef>
              <c:f>'Est Meta'!$H$14:$H$25</c:f>
              <c:numCache>
                <c:formatCode>0</c:formatCode>
                <c:ptCount val="12"/>
                <c:pt idx="0">
                  <c:v>5658.829188240954</c:v>
                </c:pt>
              </c:numCache>
            </c:numRef>
          </c:val>
        </c:ser>
        <c:marker val="1"/>
        <c:axId val="102767232"/>
        <c:axId val="102773888"/>
      </c:lineChart>
      <c:catAx>
        <c:axId val="102767232"/>
        <c:scaling>
          <c:orientation val="minMax"/>
        </c:scaling>
        <c:axPos val="b"/>
        <c:title>
          <c:tx>
            <c:rich>
              <a:bodyPr/>
              <a:lstStyle/>
              <a:p>
                <a:pPr>
                  <a:defRPr lang="es-ES" sz="1000" b="0" i="0" u="none" strike="noStrike" baseline="0">
                    <a:solidFill>
                      <a:srgbClr val="000000"/>
                    </a:solidFill>
                    <a:latin typeface="Arial"/>
                    <a:ea typeface="Arial"/>
                    <a:cs typeface="Arial"/>
                  </a:defRPr>
                </a:pPr>
                <a:r>
                  <a:rPr lang="es-ES"/>
                  <a:t>Clases Diamétricas (cm)</a:t>
                </a:r>
              </a:p>
            </c:rich>
          </c:tx>
          <c:layout>
            <c:manualLayout>
              <c:xMode val="edge"/>
              <c:yMode val="edge"/>
              <c:x val="0.28543689320388455"/>
              <c:y val="0.86805849900478604"/>
            </c:manualLayout>
          </c:layout>
          <c:spPr>
            <a:noFill/>
            <a:ln w="25400">
              <a:noFill/>
            </a:ln>
          </c:spPr>
        </c:title>
        <c:numFmt formatCode="General" sourceLinked="1"/>
        <c:majorTickMark val="cross"/>
        <c:tickLblPos val="nextTo"/>
        <c:spPr>
          <a:ln w="3175">
            <a:solidFill>
              <a:srgbClr val="000000"/>
            </a:solidFill>
            <a:prstDash val="solid"/>
          </a:ln>
        </c:spPr>
        <c:txPr>
          <a:bodyPr rot="0" vert="horz"/>
          <a:lstStyle/>
          <a:p>
            <a:pPr>
              <a:defRPr lang="es-ES" sz="600" b="0" i="0" u="none" strike="noStrike" baseline="0">
                <a:solidFill>
                  <a:srgbClr val="000000"/>
                </a:solidFill>
                <a:latin typeface="Arial"/>
                <a:ea typeface="Arial"/>
                <a:cs typeface="Arial"/>
              </a:defRPr>
            </a:pPr>
            <a:endParaRPr lang="es-ES"/>
          </a:p>
        </c:txPr>
        <c:crossAx val="102773888"/>
        <c:crosses val="autoZero"/>
        <c:lblAlgn val="ctr"/>
        <c:lblOffset val="100"/>
        <c:tickLblSkip val="1"/>
        <c:tickMarkSkip val="1"/>
      </c:catAx>
      <c:valAx>
        <c:axId val="102773888"/>
        <c:scaling>
          <c:orientation val="minMax"/>
        </c:scaling>
        <c:axPos val="l"/>
        <c:title>
          <c:tx>
            <c:rich>
              <a:bodyPr/>
              <a:lstStyle/>
              <a:p>
                <a:pPr>
                  <a:defRPr lang="es-ES" sz="1000" b="0" i="0" u="none" strike="noStrike" baseline="0">
                    <a:solidFill>
                      <a:srgbClr val="000000"/>
                    </a:solidFill>
                    <a:latin typeface="Arial"/>
                    <a:ea typeface="Arial"/>
                    <a:cs typeface="Arial"/>
                  </a:defRPr>
                </a:pPr>
                <a:r>
                  <a:rPr lang="es-ES"/>
                  <a:t>Frecuencia (ind/ha)</a:t>
                </a:r>
              </a:p>
            </c:rich>
          </c:tx>
          <c:layout>
            <c:manualLayout>
              <c:xMode val="edge"/>
              <c:yMode val="edge"/>
              <c:x val="3.1067961165048542E-2"/>
              <c:y val="0.29861212365764711"/>
            </c:manualLayout>
          </c:layout>
          <c:spPr>
            <a:noFill/>
            <a:ln w="25400">
              <a:noFill/>
            </a:ln>
          </c:spPr>
        </c:title>
        <c:numFmt formatCode="0" sourceLinked="1"/>
        <c:majorTickMark val="cross"/>
        <c:tickLblPos val="nextTo"/>
        <c:spPr>
          <a:ln w="3175">
            <a:solidFill>
              <a:srgbClr val="000000"/>
            </a:solidFill>
            <a:prstDash val="solid"/>
          </a:ln>
        </c:spPr>
        <c:txPr>
          <a:bodyPr rot="0" vert="horz"/>
          <a:lstStyle/>
          <a:p>
            <a:pPr>
              <a:defRPr lang="es-ES" sz="700" b="0" i="0" u="none" strike="noStrike" baseline="0">
                <a:solidFill>
                  <a:srgbClr val="000000"/>
                </a:solidFill>
                <a:latin typeface="Arial"/>
                <a:ea typeface="Arial"/>
                <a:cs typeface="Arial"/>
              </a:defRPr>
            </a:pPr>
            <a:endParaRPr lang="es-ES"/>
          </a:p>
        </c:txPr>
        <c:crossAx val="102767232"/>
        <c:crosses val="autoZero"/>
        <c:crossBetween val="between"/>
      </c:valAx>
      <c:spPr>
        <a:noFill/>
        <a:ln w="25400">
          <a:noFill/>
        </a:ln>
      </c:spPr>
    </c:plotArea>
    <c:legend>
      <c:legendPos val="r"/>
      <c:layout>
        <c:manualLayout>
          <c:xMode val="edge"/>
          <c:yMode val="edge"/>
          <c:x val="0.72233009708737861"/>
          <c:y val="0.42361254751433486"/>
          <c:w val="0.26213592233009703"/>
          <c:h val="0.14930606182882294"/>
        </c:manualLayout>
      </c:layout>
      <c:spPr>
        <a:noFill/>
        <a:ln w="25400">
          <a:noFill/>
        </a:ln>
      </c:spPr>
      <c:txPr>
        <a:bodyPr/>
        <a:lstStyle/>
        <a:p>
          <a:pPr>
            <a:defRPr lang="es-ES" sz="920" b="0" i="0" u="none" strike="noStrike" baseline="0">
              <a:solidFill>
                <a:srgbClr val="000000"/>
              </a:solidFill>
              <a:latin typeface="Arial"/>
              <a:ea typeface="Arial"/>
              <a:cs typeface="Arial"/>
            </a:defRPr>
          </a:pPr>
          <a:endParaRPr lang="es-ES"/>
        </a:p>
      </c:txPr>
    </c:legend>
    <c:dispBlanksAs val="gap"/>
  </c:chart>
  <c:spPr>
    <a:noFill/>
    <a:ln w="9525">
      <a:noFill/>
    </a:ln>
  </c:spPr>
  <c:txPr>
    <a:bodyPr/>
    <a:lstStyle/>
    <a:p>
      <a:pPr>
        <a:defRPr sz="1000" b="0" i="0" u="none" strike="noStrike" baseline="0">
          <a:solidFill>
            <a:srgbClr val="000000"/>
          </a:solidFill>
          <a:latin typeface="Arial"/>
          <a:ea typeface="Arial"/>
          <a:cs typeface="Arial"/>
        </a:defRPr>
      </a:pPr>
      <a:endParaRPr lang="es-ES"/>
    </a:p>
  </c:txPr>
  <c:printSettings>
    <c:headerFooter alignWithMargins="0"/>
    <c:pageMargins b="1" l="0.75000000000000133" r="0.75000000000000133" t="1" header="0" footer="0"/>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ES" sz="1000" b="0" i="0" u="none" strike="noStrike" baseline="0">
                <a:solidFill>
                  <a:srgbClr val="000000"/>
                </a:solidFill>
                <a:latin typeface="Arial"/>
                <a:ea typeface="Arial"/>
                <a:cs typeface="Arial"/>
              </a:defRPr>
            </a:pPr>
            <a:r>
              <a:rPr lang="es-ES"/>
              <a:t>Distribuciones Diámetricas</a:t>
            </a:r>
          </a:p>
        </c:rich>
      </c:tx>
      <c:layout>
        <c:manualLayout>
          <c:xMode val="edge"/>
          <c:yMode val="edge"/>
          <c:x val="0.32126732323260326"/>
          <c:y val="3.5947827141503096E-2"/>
        </c:manualLayout>
      </c:layout>
      <c:spPr>
        <a:noFill/>
        <a:ln w="25400">
          <a:noFill/>
        </a:ln>
      </c:spPr>
    </c:title>
    <c:plotArea>
      <c:layout>
        <c:manualLayout>
          <c:layoutTarget val="inner"/>
          <c:xMode val="edge"/>
          <c:yMode val="edge"/>
          <c:x val="0.14479654004849718"/>
          <c:y val="0.19281107284988019"/>
          <c:w val="0.64705953834172136"/>
          <c:h val="0.62091701426232593"/>
        </c:manualLayout>
      </c:layout>
      <c:lineChart>
        <c:grouping val="standard"/>
        <c:ser>
          <c:idx val="0"/>
          <c:order val="0"/>
          <c:spPr>
            <a:ln w="12700">
              <a:solidFill>
                <a:srgbClr val="424242"/>
              </a:solidFill>
              <a:prstDash val="solid"/>
            </a:ln>
          </c:spPr>
          <c:marker>
            <c:symbol val="circle"/>
            <c:size val="3"/>
            <c:spPr>
              <a:solidFill>
                <a:srgbClr val="000000"/>
              </a:solidFill>
              <a:ln>
                <a:solidFill>
                  <a:srgbClr val="000000"/>
                </a:solidFill>
                <a:prstDash val="solid"/>
              </a:ln>
            </c:spPr>
          </c:marker>
          <c:cat>
            <c:numRef>
              <c:f>Dinámica!$A$12:$A$21</c:f>
              <c:numCache>
                <c:formatCode>General</c:formatCode>
                <c:ptCount val="10"/>
                <c:pt idx="0">
                  <c:v>7.5</c:v>
                </c:pt>
                <c:pt idx="1">
                  <c:v>12.5</c:v>
                </c:pt>
                <c:pt idx="2">
                  <c:v>17.5</c:v>
                </c:pt>
                <c:pt idx="3">
                  <c:v>22.5</c:v>
                </c:pt>
                <c:pt idx="4">
                  <c:v>27.5</c:v>
                </c:pt>
                <c:pt idx="5">
                  <c:v>32.5</c:v>
                </c:pt>
                <c:pt idx="6">
                  <c:v>37.5</c:v>
                </c:pt>
                <c:pt idx="7">
                  <c:v>42.5</c:v>
                </c:pt>
                <c:pt idx="8">
                  <c:v>47.5</c:v>
                </c:pt>
                <c:pt idx="9">
                  <c:v>52.5</c:v>
                </c:pt>
              </c:numCache>
            </c:numRef>
          </c:cat>
          <c:val>
            <c:numRef>
              <c:f>Dinámica!$C$12:$C$21</c:f>
              <c:numCache>
                <c:formatCode>0</c:formatCode>
                <c:ptCount val="10"/>
                <c:pt idx="0">
                  <c:v>5658.829188240954</c:v>
                </c:pt>
              </c:numCache>
            </c:numRef>
          </c:val>
        </c:ser>
        <c:ser>
          <c:idx val="2"/>
          <c:order val="1"/>
          <c:tx>
            <c:v>Remanente</c:v>
          </c:tx>
          <c:val>
            <c:numRef>
              <c:f>Dinámica!$M$12:$M$21</c:f>
              <c:numCache>
                <c:formatCode>0.0</c:formatCode>
                <c:ptCount val="10"/>
                <c:pt idx="0">
                  <c:v>2947.5432282493762</c:v>
                </c:pt>
                <c:pt idx="1">
                  <c:v>0</c:v>
                </c:pt>
                <c:pt idx="2">
                  <c:v>0</c:v>
                </c:pt>
                <c:pt idx="3">
                  <c:v>0</c:v>
                </c:pt>
                <c:pt idx="4">
                  <c:v>0</c:v>
                </c:pt>
                <c:pt idx="5">
                  <c:v>0</c:v>
                </c:pt>
                <c:pt idx="6">
                  <c:v>0</c:v>
                </c:pt>
                <c:pt idx="7">
                  <c:v>0</c:v>
                </c:pt>
                <c:pt idx="8">
                  <c:v>0</c:v>
                </c:pt>
                <c:pt idx="9">
                  <c:v>0</c:v>
                </c:pt>
              </c:numCache>
            </c:numRef>
          </c:val>
        </c:ser>
        <c:marker val="1"/>
        <c:axId val="103188736"/>
        <c:axId val="103195008"/>
      </c:lineChart>
      <c:catAx>
        <c:axId val="103188736"/>
        <c:scaling>
          <c:orientation val="minMax"/>
        </c:scaling>
        <c:axPos val="b"/>
        <c:title>
          <c:tx>
            <c:rich>
              <a:bodyPr/>
              <a:lstStyle/>
              <a:p>
                <a:pPr>
                  <a:defRPr lang="es-ES" sz="1000" b="0" i="0" u="none" strike="noStrike" baseline="0">
                    <a:solidFill>
                      <a:srgbClr val="000000"/>
                    </a:solidFill>
                    <a:latin typeface="Arial"/>
                    <a:ea typeface="Arial"/>
                    <a:cs typeface="Arial"/>
                  </a:defRPr>
                </a:pPr>
                <a:r>
                  <a:rPr lang="es-ES"/>
                  <a:t>Clases Diamétricas (cm)</a:t>
                </a:r>
              </a:p>
            </c:rich>
          </c:tx>
          <c:layout>
            <c:manualLayout>
              <c:xMode val="edge"/>
              <c:yMode val="edge"/>
              <c:x val="0.30316775572654031"/>
              <c:y val="0.87581978853844"/>
            </c:manualLayout>
          </c:layout>
          <c:spPr>
            <a:noFill/>
            <a:ln w="25400">
              <a:noFill/>
            </a:ln>
          </c:spPr>
        </c:title>
        <c:numFmt formatCode="General" sourceLinked="1"/>
        <c:majorTickMark val="cross"/>
        <c:tickLblPos val="nextTo"/>
        <c:spPr>
          <a:ln w="3175">
            <a:solidFill>
              <a:srgbClr val="000000"/>
            </a:solidFill>
            <a:prstDash val="solid"/>
          </a:ln>
        </c:spPr>
        <c:txPr>
          <a:bodyPr rot="0" vert="horz"/>
          <a:lstStyle/>
          <a:p>
            <a:pPr>
              <a:defRPr lang="es-ES" sz="600" b="0" i="0" u="none" strike="noStrike" baseline="0">
                <a:solidFill>
                  <a:srgbClr val="000000"/>
                </a:solidFill>
                <a:latin typeface="Arial"/>
                <a:ea typeface="Arial"/>
                <a:cs typeface="Arial"/>
              </a:defRPr>
            </a:pPr>
            <a:endParaRPr lang="es-ES"/>
          </a:p>
        </c:txPr>
        <c:crossAx val="103195008"/>
        <c:crosses val="autoZero"/>
        <c:lblAlgn val="ctr"/>
        <c:lblOffset val="100"/>
        <c:tickLblSkip val="1"/>
        <c:tickMarkSkip val="1"/>
      </c:catAx>
      <c:valAx>
        <c:axId val="103195008"/>
        <c:scaling>
          <c:orientation val="minMax"/>
        </c:scaling>
        <c:axPos val="l"/>
        <c:title>
          <c:tx>
            <c:rich>
              <a:bodyPr/>
              <a:lstStyle/>
              <a:p>
                <a:pPr>
                  <a:defRPr lang="es-ES" sz="1000" b="0" i="0" u="none" strike="noStrike" baseline="0">
                    <a:solidFill>
                      <a:srgbClr val="000000"/>
                    </a:solidFill>
                    <a:latin typeface="Arial"/>
                    <a:ea typeface="Arial"/>
                    <a:cs typeface="Arial"/>
                  </a:defRPr>
                </a:pPr>
                <a:r>
                  <a:rPr lang="es-ES"/>
                  <a:t>Frecuencia (ind/ha)</a:t>
                </a:r>
              </a:p>
            </c:rich>
          </c:tx>
          <c:layout>
            <c:manualLayout>
              <c:xMode val="edge"/>
              <c:yMode val="edge"/>
              <c:x val="3.6199135012124281E-2"/>
              <c:y val="0.31699447570234668"/>
            </c:manualLayout>
          </c:layout>
          <c:spPr>
            <a:noFill/>
            <a:ln w="25400">
              <a:noFill/>
            </a:ln>
          </c:spPr>
        </c:title>
        <c:numFmt formatCode="0" sourceLinked="1"/>
        <c:majorTickMark val="cross"/>
        <c:tickLblPos val="nextTo"/>
        <c:spPr>
          <a:ln w="3175">
            <a:solidFill>
              <a:srgbClr val="000000"/>
            </a:solidFill>
            <a:prstDash val="solid"/>
          </a:ln>
        </c:spPr>
        <c:txPr>
          <a:bodyPr rot="0" vert="horz"/>
          <a:lstStyle/>
          <a:p>
            <a:pPr>
              <a:defRPr lang="es-ES" sz="700" b="0" i="0" u="none" strike="noStrike" baseline="0">
                <a:solidFill>
                  <a:srgbClr val="000000"/>
                </a:solidFill>
                <a:latin typeface="Arial"/>
                <a:ea typeface="Arial"/>
                <a:cs typeface="Arial"/>
              </a:defRPr>
            </a:pPr>
            <a:endParaRPr lang="es-ES"/>
          </a:p>
        </c:txPr>
        <c:crossAx val="103188736"/>
        <c:crosses val="autoZero"/>
        <c:crossBetween val="between"/>
      </c:valAx>
      <c:spPr>
        <a:noFill/>
        <a:ln w="25400">
          <a:noFill/>
        </a:ln>
      </c:spPr>
    </c:plotArea>
    <c:legend>
      <c:legendPos val="r"/>
      <c:layout>
        <c:manualLayout>
          <c:xMode val="edge"/>
          <c:yMode val="edge"/>
          <c:x val="0.69004601116861763"/>
          <c:y val="0.43464190998362889"/>
          <c:w val="0.28699936317484309"/>
          <c:h val="0.21826336936175128"/>
        </c:manualLayout>
      </c:layout>
      <c:spPr>
        <a:noFill/>
        <a:ln w="25400">
          <a:noFill/>
        </a:ln>
      </c:spPr>
      <c:txPr>
        <a:bodyPr/>
        <a:lstStyle/>
        <a:p>
          <a:pPr>
            <a:defRPr lang="es-ES" sz="920" b="0" i="0" u="none" strike="noStrike" baseline="0">
              <a:solidFill>
                <a:srgbClr val="000000"/>
              </a:solidFill>
              <a:latin typeface="Arial"/>
              <a:ea typeface="Arial"/>
              <a:cs typeface="Arial"/>
            </a:defRPr>
          </a:pPr>
          <a:endParaRPr lang="es-ES"/>
        </a:p>
      </c:txPr>
    </c:legend>
    <c:dispBlanksAs val="gap"/>
  </c:chart>
  <c:spPr>
    <a:noFill/>
    <a:ln w="9525">
      <a:noFill/>
    </a:ln>
  </c:spPr>
  <c:txPr>
    <a:bodyPr/>
    <a:lstStyle/>
    <a:p>
      <a:pPr>
        <a:defRPr sz="1000" b="0" i="0" u="none" strike="noStrike" baseline="0">
          <a:solidFill>
            <a:srgbClr val="000000"/>
          </a:solidFill>
          <a:latin typeface="Arial"/>
          <a:ea typeface="Arial"/>
          <a:cs typeface="Arial"/>
        </a:defRPr>
      </a:pPr>
      <a:endParaRPr lang="es-ES"/>
    </a:p>
  </c:txPr>
  <c:printSettings>
    <c:headerFooter alignWithMargins="0"/>
    <c:pageMargins b="1" l="0.75000000000000133" r="0.75000000000000133"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28575</xdr:colOff>
      <xdr:row>28</xdr:row>
      <xdr:rowOff>142875</xdr:rowOff>
    </xdr:from>
    <xdr:to>
      <xdr:col>7</xdr:col>
      <xdr:colOff>628650</xdr:colOff>
      <xdr:row>45</xdr:row>
      <xdr:rowOff>133350</xdr:rowOff>
    </xdr:to>
    <xdr:graphicFrame macro="">
      <xdr:nvGraphicFramePr>
        <xdr:cNvPr id="20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644899</xdr:colOff>
      <xdr:row>5</xdr:row>
      <xdr:rowOff>179854</xdr:rowOff>
    </xdr:from>
    <xdr:to>
      <xdr:col>21</xdr:col>
      <xdr:colOff>156883</xdr:colOff>
      <xdr:row>23</xdr:row>
      <xdr:rowOff>56589</xdr:rowOff>
    </xdr:to>
    <xdr:graphicFrame macro="">
      <xdr:nvGraphicFramePr>
        <xdr:cNvPr id="3090"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dimension ref="A1:R33"/>
  <sheetViews>
    <sheetView tabSelected="1" zoomScale="85" zoomScaleNormal="85" workbookViewId="0">
      <selection activeCell="L7" sqref="L7"/>
    </sheetView>
  </sheetViews>
  <sheetFormatPr baseColWidth="10" defaultColWidth="9.140625" defaultRowHeight="12.75"/>
  <cols>
    <col min="1" max="1" width="14.28515625" customWidth="1"/>
    <col min="2" max="2" width="9.7109375" customWidth="1"/>
    <col min="3" max="3" width="9.85546875" customWidth="1"/>
    <col min="4" max="4" width="10.5703125" customWidth="1"/>
    <col min="5" max="6" width="11.28515625" customWidth="1"/>
    <col min="7" max="7" width="11.85546875" customWidth="1"/>
    <col min="8" max="8" width="15.42578125" customWidth="1"/>
    <col min="9" max="10" width="10.85546875" customWidth="1"/>
    <col min="11" max="11" width="9.140625" customWidth="1"/>
    <col min="12" max="12" width="10.5703125" customWidth="1"/>
    <col min="13" max="13" width="9.140625" customWidth="1"/>
    <col min="14" max="14" width="10.140625" customWidth="1"/>
    <col min="15" max="15" width="11.28515625" customWidth="1"/>
    <col min="16" max="16" width="10.85546875" customWidth="1"/>
    <col min="17" max="17" width="10.42578125" customWidth="1"/>
  </cols>
  <sheetData>
    <row r="1" spans="1:18" ht="23.25">
      <c r="A1" s="20" t="s">
        <v>10</v>
      </c>
      <c r="B1" s="21"/>
      <c r="C1" s="21"/>
      <c r="D1" s="21"/>
      <c r="E1" s="21"/>
      <c r="F1" s="21"/>
      <c r="G1" s="21"/>
      <c r="H1" s="22"/>
    </row>
    <row r="3" spans="1:18" s="11" customFormat="1" ht="15.75">
      <c r="A3" s="12" t="s">
        <v>11</v>
      </c>
      <c r="B3" s="13" t="s">
        <v>9</v>
      </c>
      <c r="C3" s="14"/>
      <c r="D3" s="14"/>
      <c r="E3" s="14"/>
      <c r="F3" s="14"/>
      <c r="G3" s="17"/>
      <c r="H3" s="18"/>
    </row>
    <row r="4" spans="1:18" s="11" customFormat="1" ht="15.75">
      <c r="B4" s="81" t="s">
        <v>44</v>
      </c>
      <c r="C4" s="16"/>
      <c r="D4" s="16"/>
      <c r="E4" s="16"/>
      <c r="F4" s="16"/>
      <c r="G4" s="23"/>
      <c r="H4" s="24"/>
    </row>
    <row r="5" spans="1:18" s="11" customFormat="1" ht="15.75">
      <c r="B5" s="19" t="s">
        <v>21</v>
      </c>
      <c r="C5" s="25"/>
      <c r="D5" s="25"/>
      <c r="E5" s="25"/>
      <c r="F5" s="25"/>
      <c r="G5" s="25"/>
      <c r="H5" s="26"/>
    </row>
    <row r="7" spans="1:18" ht="15" customHeight="1">
      <c r="B7" s="68" t="s">
        <v>0</v>
      </c>
      <c r="C7" s="69"/>
      <c r="D7" s="29">
        <v>52.5</v>
      </c>
      <c r="E7" s="28" t="s">
        <v>4</v>
      </c>
      <c r="F7" s="30">
        <f>EXP(F8*D7)</f>
        <v>70.624960850392526</v>
      </c>
    </row>
    <row r="8" spans="1:18" ht="15" customHeight="1">
      <c r="B8" s="68" t="s">
        <v>2</v>
      </c>
      <c r="C8" s="69"/>
      <c r="D8" s="29">
        <v>5</v>
      </c>
      <c r="E8" s="28" t="s">
        <v>5</v>
      </c>
      <c r="F8" s="30">
        <f>LN(D10)/D8</f>
        <v>8.1093021621632871E-2</v>
      </c>
    </row>
    <row r="9" spans="1:18" ht="15" customHeight="1">
      <c r="B9" s="68" t="s">
        <v>1</v>
      </c>
      <c r="C9" s="69"/>
      <c r="D9" s="29">
        <v>25</v>
      </c>
      <c r="E9" s="28" t="s">
        <v>12</v>
      </c>
      <c r="F9" s="30">
        <f>D9/G26</f>
        <v>147.19913348470092</v>
      </c>
    </row>
    <row r="10" spans="1:18" ht="15" customHeight="1">
      <c r="B10" s="68" t="s">
        <v>3</v>
      </c>
      <c r="C10" s="69"/>
      <c r="D10" s="29">
        <f>+Dinámica!I7</f>
        <v>1.5</v>
      </c>
    </row>
    <row r="11" spans="1:18" ht="15" customHeight="1"/>
    <row r="12" spans="1:18">
      <c r="B12" s="70" t="s">
        <v>13</v>
      </c>
      <c r="C12" s="70"/>
      <c r="D12" s="70"/>
      <c r="E12" s="70"/>
      <c r="F12" s="70" t="s">
        <v>15</v>
      </c>
      <c r="G12" s="70"/>
      <c r="H12" s="70" t="s">
        <v>14</v>
      </c>
      <c r="I12" s="70"/>
      <c r="J12" s="70"/>
      <c r="K12" s="70" t="s">
        <v>16</v>
      </c>
      <c r="L12" s="70"/>
      <c r="M12" s="70" t="s">
        <v>17</v>
      </c>
      <c r="N12" s="70"/>
      <c r="O12" s="70"/>
      <c r="P12" s="40" t="s">
        <v>22</v>
      </c>
      <c r="Q12" s="40" t="s">
        <v>23</v>
      </c>
    </row>
    <row r="13" spans="1:18">
      <c r="A13" s="34" t="s">
        <v>27</v>
      </c>
      <c r="B13" s="34" t="s">
        <v>6</v>
      </c>
      <c r="C13" s="34" t="s">
        <v>18</v>
      </c>
      <c r="D13" s="34" t="s">
        <v>19</v>
      </c>
      <c r="E13" s="34" t="s">
        <v>20</v>
      </c>
      <c r="F13" s="34" t="s">
        <v>18</v>
      </c>
      <c r="G13" s="34" t="s">
        <v>19</v>
      </c>
      <c r="H13" s="34" t="s">
        <v>18</v>
      </c>
      <c r="I13" s="34" t="s">
        <v>19</v>
      </c>
      <c r="J13" s="34" t="s">
        <v>20</v>
      </c>
      <c r="K13" s="34" t="s">
        <v>18</v>
      </c>
      <c r="L13" s="34" t="s">
        <v>20</v>
      </c>
      <c r="M13" s="34" t="s">
        <v>18</v>
      </c>
      <c r="N13" s="34" t="s">
        <v>19</v>
      </c>
      <c r="O13" s="34" t="s">
        <v>20</v>
      </c>
      <c r="P13" s="71" t="str">
        <f>+O13</f>
        <v>Vol (m3/ha)</v>
      </c>
      <c r="Q13" s="71"/>
    </row>
    <row r="14" spans="1:18">
      <c r="A14" s="32">
        <v>7.5</v>
      </c>
      <c r="B14" s="32">
        <v>8.5</v>
      </c>
      <c r="C14" s="33">
        <v>630</v>
      </c>
      <c r="D14" s="3">
        <f t="shared" ref="D14:D25" si="0">0.7854*(A14/100)^2*C14</f>
        <v>2.7832612499999998</v>
      </c>
      <c r="E14" s="3">
        <f>EXP(-10.134164+2.218725*LN(A14)+0.786149*LN(B14))*C14</f>
        <v>11.757394925662322</v>
      </c>
      <c r="F14" s="50">
        <f>IF(A14&lt;=$D$7,$F$7*EXP(-$F$8*A14),0)</f>
        <v>38.443359375</v>
      </c>
      <c r="G14" s="38">
        <f t="shared" ref="G14:G25" si="1">0.7854*(A14/100)^2*F14</f>
        <v>0.16983795629882811</v>
      </c>
      <c r="H14" s="52">
        <f t="shared" ref="H14:H25" si="2">F14*$F$9</f>
        <v>5658.829188240954</v>
      </c>
      <c r="I14" s="3">
        <f t="shared" ref="I14:I25" si="3">0.7854*(A14/100)^2*H14</f>
        <v>25.000000000000004</v>
      </c>
      <c r="J14" s="3">
        <f t="shared" ref="J14:J25" si="4">EXP(-10.134164+2.218725*LN(A14)+0.786149*LN(B14))*H14</f>
        <v>105.60807870319687</v>
      </c>
      <c r="K14" s="53">
        <f t="shared" ref="K14:K25" si="5">IF((C14-H14 )&gt;=0,(C14-H14),0)</f>
        <v>0</v>
      </c>
      <c r="L14" s="35">
        <f>IF((E14-J14 )&gt;=0,(E14-J14),0)</f>
        <v>0</v>
      </c>
      <c r="M14" s="6">
        <f>+C14-K14</f>
        <v>630</v>
      </c>
      <c r="N14" s="1">
        <f t="shared" ref="N14:N25" si="6">0.7854*(A14/100)^2*M14</f>
        <v>2.7832612499999998</v>
      </c>
      <c r="O14" s="36">
        <f t="shared" ref="O14:O25" si="7">EXP(-10.134164+2.218725*LN(A14)+0.786149*LN(B14))*M14</f>
        <v>11.757394925662322</v>
      </c>
      <c r="P14" s="8">
        <f>+L14</f>
        <v>0</v>
      </c>
      <c r="Q14" s="2"/>
      <c r="R14" s="6"/>
    </row>
    <row r="15" spans="1:18">
      <c r="A15" s="32">
        <v>12.5</v>
      </c>
      <c r="B15" s="32">
        <v>10.8</v>
      </c>
      <c r="C15" s="33">
        <v>385</v>
      </c>
      <c r="D15" s="3"/>
      <c r="E15" s="3"/>
      <c r="F15" s="50"/>
      <c r="G15" s="38"/>
      <c r="H15" s="52"/>
      <c r="I15" s="3"/>
      <c r="J15" s="3"/>
      <c r="K15" s="53"/>
      <c r="L15" s="35"/>
      <c r="M15" s="6"/>
      <c r="N15" s="1"/>
      <c r="O15" s="36"/>
      <c r="P15" s="8"/>
      <c r="Q15" s="9"/>
    </row>
    <row r="16" spans="1:18">
      <c r="A16" s="32">
        <v>17.5</v>
      </c>
      <c r="B16" s="32">
        <v>12.7</v>
      </c>
      <c r="C16" s="33">
        <v>124</v>
      </c>
      <c r="D16" s="3"/>
      <c r="E16" s="3"/>
      <c r="F16" s="50"/>
      <c r="G16" s="38"/>
      <c r="H16" s="52"/>
      <c r="I16" s="3"/>
      <c r="J16" s="3"/>
      <c r="K16" s="53"/>
      <c r="L16" s="35"/>
      <c r="M16" s="6"/>
      <c r="N16" s="1"/>
      <c r="O16" s="36"/>
      <c r="P16" s="8"/>
      <c r="Q16" s="9"/>
    </row>
    <row r="17" spans="1:18">
      <c r="A17" s="32">
        <v>22.5</v>
      </c>
      <c r="B17" s="32">
        <v>14.4</v>
      </c>
      <c r="C17" s="33">
        <v>138</v>
      </c>
      <c r="D17" s="3"/>
      <c r="E17" s="3"/>
      <c r="F17" s="50"/>
      <c r="G17" s="38"/>
      <c r="H17" s="52"/>
      <c r="I17" s="3"/>
      <c r="J17" s="3"/>
      <c r="K17" s="53"/>
      <c r="L17" s="35"/>
      <c r="M17" s="6"/>
      <c r="N17" s="1"/>
      <c r="O17" s="36"/>
      <c r="P17" s="8"/>
      <c r="Q17" s="9"/>
    </row>
    <row r="18" spans="1:18">
      <c r="A18" s="32">
        <v>27.5</v>
      </c>
      <c r="B18" s="32">
        <v>15.8</v>
      </c>
      <c r="C18" s="33">
        <v>53</v>
      </c>
      <c r="D18" s="3"/>
      <c r="E18" s="3"/>
      <c r="F18" s="50"/>
      <c r="G18" s="38"/>
      <c r="H18" s="52"/>
      <c r="I18" s="3"/>
      <c r="J18" s="3"/>
      <c r="K18" s="53"/>
      <c r="L18" s="35"/>
      <c r="M18" s="6"/>
      <c r="N18" s="1"/>
      <c r="O18" s="36"/>
      <c r="P18" s="8"/>
      <c r="Q18" s="9"/>
    </row>
    <row r="19" spans="1:18">
      <c r="A19" s="32">
        <v>32.5</v>
      </c>
      <c r="B19" s="32">
        <v>17.2</v>
      </c>
      <c r="C19" s="33">
        <v>80</v>
      </c>
      <c r="D19" s="3"/>
      <c r="E19" s="3"/>
      <c r="F19" s="50"/>
      <c r="G19" s="38"/>
      <c r="H19" s="52"/>
      <c r="I19" s="3"/>
      <c r="J19" s="3"/>
      <c r="K19" s="53"/>
      <c r="L19" s="35"/>
      <c r="M19" s="6"/>
      <c r="N19" s="1"/>
      <c r="O19" s="36"/>
      <c r="P19" s="9"/>
      <c r="Q19" s="9">
        <f>+L19</f>
        <v>0</v>
      </c>
    </row>
    <row r="20" spans="1:18">
      <c r="A20" s="32">
        <v>37.5</v>
      </c>
      <c r="B20" s="32">
        <v>18.399999999999999</v>
      </c>
      <c r="C20" s="33">
        <v>28.6</v>
      </c>
      <c r="D20" s="3"/>
      <c r="E20" s="3"/>
      <c r="F20" s="50"/>
      <c r="G20" s="38"/>
      <c r="H20" s="52"/>
      <c r="I20" s="3"/>
      <c r="J20" s="3"/>
      <c r="K20" s="53"/>
      <c r="L20" s="35"/>
      <c r="M20" s="6"/>
      <c r="N20" s="1"/>
      <c r="O20" s="36"/>
      <c r="P20" s="9"/>
      <c r="Q20" s="9"/>
    </row>
    <row r="21" spans="1:18">
      <c r="A21" s="32">
        <v>42.5</v>
      </c>
      <c r="B21" s="32">
        <v>19.5</v>
      </c>
      <c r="C21" s="33">
        <v>7</v>
      </c>
      <c r="D21" s="3"/>
      <c r="E21" s="3"/>
      <c r="F21" s="50"/>
      <c r="G21" s="38"/>
      <c r="H21" s="52"/>
      <c r="I21" s="3"/>
      <c r="J21" s="3"/>
      <c r="K21" s="53"/>
      <c r="L21" s="35"/>
      <c r="M21" s="6"/>
      <c r="N21" s="1"/>
      <c r="O21" s="36"/>
      <c r="P21" s="9"/>
      <c r="Q21" s="9"/>
    </row>
    <row r="22" spans="1:18">
      <c r="A22" s="32">
        <v>47.5</v>
      </c>
      <c r="B22" s="32">
        <v>20.6</v>
      </c>
      <c r="C22" s="33">
        <v>15.6</v>
      </c>
      <c r="D22" s="3"/>
      <c r="E22" s="3"/>
      <c r="F22" s="50"/>
      <c r="G22" s="38"/>
      <c r="H22" s="52"/>
      <c r="I22" s="3"/>
      <c r="J22" s="3"/>
      <c r="K22" s="53"/>
      <c r="L22" s="35"/>
      <c r="M22" s="6"/>
      <c r="N22" s="1"/>
      <c r="O22" s="36"/>
      <c r="P22" s="9"/>
      <c r="Q22" s="9"/>
    </row>
    <row r="23" spans="1:18">
      <c r="A23" s="32">
        <v>52.5</v>
      </c>
      <c r="B23" s="32">
        <v>21.6</v>
      </c>
      <c r="C23" s="33">
        <v>26</v>
      </c>
      <c r="D23" s="3"/>
      <c r="E23" s="3"/>
      <c r="F23" s="50"/>
      <c r="G23" s="38"/>
      <c r="H23" s="52"/>
      <c r="I23" s="3"/>
      <c r="J23" s="3"/>
      <c r="K23" s="53"/>
      <c r="L23" s="35"/>
      <c r="M23" s="6"/>
      <c r="N23" s="1"/>
      <c r="O23" s="36"/>
      <c r="P23" s="9"/>
      <c r="Q23" s="9"/>
    </row>
    <row r="24" spans="1:18">
      <c r="A24" s="32">
        <v>57.5</v>
      </c>
      <c r="B24" s="32">
        <v>22.6</v>
      </c>
      <c r="C24" s="33">
        <v>23</v>
      </c>
      <c r="D24" s="3"/>
      <c r="E24" s="3"/>
      <c r="F24" s="50"/>
      <c r="G24" s="38"/>
      <c r="H24" s="52"/>
      <c r="I24" s="3"/>
      <c r="J24" s="3"/>
      <c r="K24" s="53"/>
      <c r="L24" s="35"/>
      <c r="M24" s="6"/>
      <c r="N24" s="1"/>
      <c r="O24" s="36"/>
      <c r="P24" s="9"/>
      <c r="Q24" s="9"/>
    </row>
    <row r="25" spans="1:18">
      <c r="A25" s="32">
        <v>62.5</v>
      </c>
      <c r="B25" s="32">
        <v>23.5</v>
      </c>
      <c r="C25" s="33">
        <v>6.5</v>
      </c>
      <c r="D25" s="3"/>
      <c r="E25" s="3"/>
      <c r="F25" s="50"/>
      <c r="G25" s="38"/>
      <c r="H25" s="52"/>
      <c r="I25" s="3"/>
      <c r="J25" s="3"/>
      <c r="K25" s="53"/>
      <c r="L25" s="35"/>
      <c r="M25" s="6"/>
      <c r="N25" s="1"/>
      <c r="O25" s="36"/>
      <c r="P25" s="9"/>
      <c r="Q25" s="9"/>
    </row>
    <row r="26" spans="1:18">
      <c r="A26" s="31" t="s">
        <v>7</v>
      </c>
      <c r="B26" s="31"/>
      <c r="C26" s="44">
        <f t="shared" ref="C26:I26" si="8">SUM(C14:C25)</f>
        <v>1516.6999999999998</v>
      </c>
      <c r="D26" s="10">
        <f t="shared" si="8"/>
        <v>2.7832612499999998</v>
      </c>
      <c r="E26" s="10">
        <f t="shared" si="8"/>
        <v>11.757394925662322</v>
      </c>
      <c r="F26" s="54">
        <f t="shared" si="8"/>
        <v>38.443359375</v>
      </c>
      <c r="G26" s="39">
        <f t="shared" si="8"/>
        <v>0.16983795629882811</v>
      </c>
      <c r="H26" s="46">
        <f t="shared" si="8"/>
        <v>5658.829188240954</v>
      </c>
      <c r="I26" s="10">
        <f t="shared" si="8"/>
        <v>25.000000000000004</v>
      </c>
      <c r="J26" s="10">
        <f t="shared" ref="J26:O26" si="9">SUM(J14:J25)</f>
        <v>105.60807870319687</v>
      </c>
      <c r="K26" s="54">
        <f>SUM(K14:K25)</f>
        <v>0</v>
      </c>
      <c r="L26" s="39">
        <f t="shared" si="9"/>
        <v>0</v>
      </c>
      <c r="M26" s="55">
        <f t="shared" si="9"/>
        <v>630</v>
      </c>
      <c r="N26" s="45">
        <f t="shared" si="9"/>
        <v>2.7832612499999998</v>
      </c>
      <c r="O26" s="37">
        <f t="shared" si="9"/>
        <v>11.757394925662322</v>
      </c>
      <c r="P26" s="10">
        <f>SUM(P14:P18)</f>
        <v>0</v>
      </c>
      <c r="Q26" s="10">
        <f>SUM(Q19:Q25)</f>
        <v>0</v>
      </c>
      <c r="R26" s="1"/>
    </row>
    <row r="27" spans="1:18">
      <c r="K27" s="1"/>
    </row>
    <row r="28" spans="1:18">
      <c r="I28" s="1"/>
      <c r="L28" s="1"/>
      <c r="P28" s="1"/>
    </row>
    <row r="29" spans="1:18">
      <c r="I29" s="1"/>
      <c r="L29" s="1"/>
    </row>
    <row r="30" spans="1:18">
      <c r="I30" s="1"/>
      <c r="L30" s="1"/>
    </row>
    <row r="31" spans="1:18">
      <c r="I31" s="1"/>
      <c r="L31" s="1"/>
    </row>
    <row r="32" spans="1:18">
      <c r="I32" s="1"/>
      <c r="L32" s="1"/>
    </row>
    <row r="33" spans="12:12">
      <c r="L33" s="1"/>
    </row>
  </sheetData>
  <mergeCells count="10">
    <mergeCell ref="P13:Q13"/>
    <mergeCell ref="B10:C10"/>
    <mergeCell ref="B12:E12"/>
    <mergeCell ref="H12:J12"/>
    <mergeCell ref="F12:G12"/>
    <mergeCell ref="B7:C7"/>
    <mergeCell ref="B8:C8"/>
    <mergeCell ref="B9:C9"/>
    <mergeCell ref="K12:L12"/>
    <mergeCell ref="M12:O12"/>
  </mergeCells>
  <phoneticPr fontId="0" type="noConversion"/>
  <pageMargins left="0.75" right="0.75" top="1" bottom="1" header="0" footer="0"/>
  <headerFooter alignWithMargins="0"/>
  <drawing r:id="rId1"/>
  <legacyDrawing r:id="rId2"/>
</worksheet>
</file>

<file path=xl/worksheets/sheet2.xml><?xml version="1.0" encoding="utf-8"?>
<worksheet xmlns="http://schemas.openxmlformats.org/spreadsheetml/2006/main" xmlns:r="http://schemas.openxmlformats.org/officeDocument/2006/relationships">
  <dimension ref="A1:AB32"/>
  <sheetViews>
    <sheetView zoomScale="85" zoomScaleNormal="85" workbookViewId="0">
      <selection activeCell="R35" sqref="R35"/>
    </sheetView>
  </sheetViews>
  <sheetFormatPr baseColWidth="10" defaultRowHeight="12.75"/>
  <cols>
    <col min="1" max="1" width="14.42578125" customWidth="1"/>
    <col min="2" max="2" width="10.28515625" customWidth="1"/>
    <col min="3" max="3" width="14" style="2" customWidth="1"/>
    <col min="4" max="4" width="11.140625" style="2" customWidth="1"/>
    <col min="5" max="5" width="9.7109375" customWidth="1"/>
    <col min="6" max="6" width="9.28515625" customWidth="1"/>
    <col min="7" max="7" width="9.5703125" customWidth="1"/>
    <col min="8" max="8" width="10.85546875" customWidth="1"/>
    <col min="10" max="10" width="9.85546875" customWidth="1"/>
    <col min="11" max="12" width="9.7109375" customWidth="1"/>
    <col min="13" max="13" width="13.85546875" customWidth="1"/>
    <col min="14" max="21" width="9.7109375" customWidth="1"/>
    <col min="22" max="22" width="8" customWidth="1"/>
    <col min="23" max="23" width="7.7109375" customWidth="1"/>
    <col min="24" max="24" width="11.85546875" customWidth="1"/>
    <col min="26" max="26" width="16.5703125" customWidth="1"/>
    <col min="27" max="27" width="16.5703125" style="2" customWidth="1"/>
  </cols>
  <sheetData>
    <row r="1" spans="1:28" ht="23.25">
      <c r="A1" s="20" t="s">
        <v>10</v>
      </c>
      <c r="B1" s="20"/>
      <c r="C1" s="20"/>
      <c r="D1" s="20"/>
      <c r="E1" s="20"/>
      <c r="F1" s="20"/>
      <c r="G1" s="20"/>
      <c r="H1" s="22"/>
    </row>
    <row r="2" spans="1:28">
      <c r="A2" s="2"/>
      <c r="B2" s="2"/>
      <c r="C2"/>
      <c r="D2"/>
    </row>
    <row r="3" spans="1:28" ht="15.75">
      <c r="A3" s="12" t="s">
        <v>24</v>
      </c>
      <c r="B3" s="13" t="s">
        <v>25</v>
      </c>
      <c r="C3" s="42"/>
      <c r="D3" s="42"/>
      <c r="E3" s="42"/>
      <c r="F3" s="42"/>
      <c r="G3" s="42"/>
      <c r="H3" s="62"/>
    </row>
    <row r="4" spans="1:28" ht="15.75">
      <c r="A4" s="43"/>
      <c r="B4" s="15" t="s">
        <v>35</v>
      </c>
      <c r="C4" s="27"/>
      <c r="D4" s="27"/>
      <c r="E4" s="27"/>
      <c r="F4" s="27"/>
      <c r="G4" s="27"/>
      <c r="H4" s="63"/>
    </row>
    <row r="5" spans="1:28" ht="15.75">
      <c r="A5" s="11"/>
      <c r="B5" s="19" t="s">
        <v>36</v>
      </c>
      <c r="C5" s="25"/>
      <c r="D5" s="25"/>
      <c r="E5" s="25"/>
      <c r="F5" s="25"/>
      <c r="G5" s="25"/>
      <c r="H5" s="26"/>
    </row>
    <row r="6" spans="1:28" ht="15.75">
      <c r="A6" s="11"/>
      <c r="C6" s="41"/>
      <c r="D6" s="41"/>
      <c r="E6" s="41"/>
      <c r="F6" s="41"/>
      <c r="G6" s="41"/>
      <c r="H6" s="41"/>
    </row>
    <row r="7" spans="1:28" ht="15" customHeight="1">
      <c r="C7" s="68" t="s">
        <v>3</v>
      </c>
      <c r="D7" s="69"/>
      <c r="E7" s="29">
        <f>+'Est Meta'!D10</f>
        <v>1.5</v>
      </c>
      <c r="G7" s="41" t="s">
        <v>42</v>
      </c>
      <c r="I7" s="66">
        <v>1.5</v>
      </c>
    </row>
    <row r="8" spans="1:28" ht="15.75">
      <c r="C8" s="68" t="s">
        <v>28</v>
      </c>
      <c r="D8" s="69"/>
      <c r="E8" s="29">
        <v>25</v>
      </c>
      <c r="G8" s="41"/>
    </row>
    <row r="9" spans="1:28">
      <c r="A9" s="4"/>
      <c r="W9" s="7"/>
      <c r="X9" s="7"/>
    </row>
    <row r="10" spans="1:28">
      <c r="A10" s="70" t="s">
        <v>13</v>
      </c>
      <c r="B10" s="70"/>
      <c r="C10" s="70"/>
      <c r="D10" s="75" t="s">
        <v>31</v>
      </c>
      <c r="E10" s="75"/>
      <c r="F10" s="75"/>
      <c r="G10" s="75"/>
      <c r="H10" s="70" t="s">
        <v>16</v>
      </c>
      <c r="I10" s="70"/>
      <c r="J10" s="40" t="s">
        <v>22</v>
      </c>
      <c r="K10" s="40" t="s">
        <v>23</v>
      </c>
      <c r="L10" s="79"/>
      <c r="M10" s="40" t="s">
        <v>43</v>
      </c>
      <c r="W10" s="76" t="s">
        <v>33</v>
      </c>
      <c r="X10" s="77"/>
      <c r="Y10" s="78"/>
    </row>
    <row r="11" spans="1:28">
      <c r="A11" s="34" t="s">
        <v>27</v>
      </c>
      <c r="B11" s="34" t="s">
        <v>6</v>
      </c>
      <c r="C11" s="34" t="s">
        <v>18</v>
      </c>
      <c r="D11" s="34" t="s">
        <v>29</v>
      </c>
      <c r="E11" s="34" t="s">
        <v>30</v>
      </c>
      <c r="F11" s="34" t="s">
        <v>26</v>
      </c>
      <c r="G11" s="34" t="s">
        <v>8</v>
      </c>
      <c r="H11" s="34" t="s">
        <v>18</v>
      </c>
      <c r="I11" s="34" t="s">
        <v>20</v>
      </c>
      <c r="J11" s="71" t="str">
        <f t="shared" ref="J11:J16" si="0">+I11</f>
        <v>Vol (m3/ha)</v>
      </c>
      <c r="K11" s="71"/>
      <c r="L11" s="80"/>
      <c r="M11" s="2"/>
      <c r="W11" s="47" t="s">
        <v>32</v>
      </c>
      <c r="X11" s="48" t="s">
        <v>41</v>
      </c>
      <c r="Y11" s="49" t="s">
        <v>16</v>
      </c>
    </row>
    <row r="12" spans="1:28">
      <c r="A12" s="2">
        <v>7.5</v>
      </c>
      <c r="B12" s="2">
        <v>8.5</v>
      </c>
      <c r="C12" s="52">
        <f>+'Est Meta'!H14</f>
        <v>5658.829188240954</v>
      </c>
      <c r="D12" s="3">
        <f>A12^0.259743*0.051624+0.0087</f>
        <v>9.5824979683982306E-2</v>
      </c>
      <c r="E12" s="52">
        <f>5/D12</f>
        <v>52.178461362468504</v>
      </c>
      <c r="F12" s="8">
        <f>+C12-C13</f>
        <v>5658.829188240954</v>
      </c>
      <c r="G12" s="8">
        <f>+F12/E12</f>
        <v>108.4514383996631</v>
      </c>
      <c r="H12" s="52">
        <f>+G12*$E$8</f>
        <v>2711.2859599915778</v>
      </c>
      <c r="I12" s="3">
        <f>EXP(-10.134164+2.218725*LN(A12)+0.786149*LN(B12))*H12</f>
        <v>50.599459980991227</v>
      </c>
      <c r="J12" s="3">
        <f t="shared" si="0"/>
        <v>50.599459980991227</v>
      </c>
      <c r="K12" s="3"/>
      <c r="L12" s="3"/>
      <c r="M12" s="8">
        <f>+C12-H12</f>
        <v>2947.5432282493762</v>
      </c>
      <c r="N12" s="3"/>
      <c r="O12" s="3"/>
      <c r="P12" s="3"/>
      <c r="Q12" s="3"/>
      <c r="R12" s="3"/>
      <c r="S12" s="3"/>
      <c r="T12" s="3"/>
      <c r="U12" s="3"/>
      <c r="W12" s="50">
        <f>0.7854*(A12/100)^2*C12</f>
        <v>25.000000000000004</v>
      </c>
      <c r="X12" s="51">
        <f>+W12-Y12</f>
        <v>13.021877539502212</v>
      </c>
      <c r="Y12" s="38">
        <f>0.7854*(A12/100)^2*H12</f>
        <v>11.978122460497792</v>
      </c>
      <c r="AB12" s="65"/>
    </row>
    <row r="13" spans="1:28">
      <c r="A13" s="2">
        <v>12.5</v>
      </c>
      <c r="B13" s="2">
        <v>10.8</v>
      </c>
      <c r="C13" s="52"/>
      <c r="D13" s="3"/>
      <c r="E13" s="52"/>
      <c r="F13" s="8"/>
      <c r="G13" s="8"/>
      <c r="H13" s="52"/>
      <c r="I13" s="3"/>
      <c r="J13" s="3">
        <f t="shared" si="0"/>
        <v>0</v>
      </c>
      <c r="K13" s="3"/>
      <c r="L13" s="3"/>
      <c r="M13" s="8">
        <f>+C13-H13</f>
        <v>0</v>
      </c>
      <c r="N13" s="3"/>
      <c r="O13" s="3"/>
      <c r="P13" s="3"/>
      <c r="Q13" s="3"/>
      <c r="R13" s="3"/>
      <c r="S13" s="3"/>
      <c r="T13" s="3"/>
      <c r="U13" s="3"/>
      <c r="W13" s="50">
        <f t="shared" ref="W13:W23" si="1">0.7854*(A13/100)^2*C13</f>
        <v>0</v>
      </c>
      <c r="X13" s="51">
        <f t="shared" ref="X13:X23" si="2">+W13-Y13</f>
        <v>0</v>
      </c>
      <c r="Y13" s="38">
        <f t="shared" ref="Y13:Y23" si="3">0.7854*(A13/100)^2*H13</f>
        <v>0</v>
      </c>
      <c r="AB13" s="65"/>
    </row>
    <row r="14" spans="1:28">
      <c r="A14" s="2">
        <v>17.5</v>
      </c>
      <c r="B14" s="2">
        <v>12.7</v>
      </c>
      <c r="C14" s="52"/>
      <c r="D14" s="3"/>
      <c r="E14" s="52"/>
      <c r="F14" s="8"/>
      <c r="G14" s="8"/>
      <c r="H14" s="52"/>
      <c r="I14" s="3"/>
      <c r="J14" s="3">
        <f t="shared" si="0"/>
        <v>0</v>
      </c>
      <c r="K14" s="3"/>
      <c r="L14" s="3"/>
      <c r="M14" s="8">
        <f>+C14-H14</f>
        <v>0</v>
      </c>
      <c r="N14" s="3"/>
      <c r="O14" s="3"/>
      <c r="P14" s="3"/>
      <c r="Q14" s="3"/>
      <c r="R14" s="3"/>
      <c r="S14" s="3"/>
      <c r="T14" s="3"/>
      <c r="U14" s="3"/>
      <c r="W14" s="50">
        <f t="shared" si="1"/>
        <v>0</v>
      </c>
      <c r="X14" s="51">
        <f t="shared" si="2"/>
        <v>0</v>
      </c>
      <c r="Y14" s="38">
        <f>0.7854*(A14/100)^2*H14</f>
        <v>0</v>
      </c>
      <c r="AB14" s="65"/>
    </row>
    <row r="15" spans="1:28">
      <c r="A15" s="2">
        <v>22.5</v>
      </c>
      <c r="B15" s="2">
        <v>14.4</v>
      </c>
      <c r="C15" s="52"/>
      <c r="D15" s="3"/>
      <c r="E15" s="52"/>
      <c r="F15" s="8"/>
      <c r="G15" s="8"/>
      <c r="H15" s="52"/>
      <c r="I15" s="3"/>
      <c r="J15" s="3">
        <f t="shared" si="0"/>
        <v>0</v>
      </c>
      <c r="K15" s="3"/>
      <c r="L15" s="3"/>
      <c r="M15" s="8">
        <f>+C15-H15</f>
        <v>0</v>
      </c>
      <c r="N15" s="3"/>
      <c r="O15" s="3"/>
      <c r="P15" s="3"/>
      <c r="Q15" s="3"/>
      <c r="R15" s="3"/>
      <c r="S15" s="3"/>
      <c r="T15" s="3"/>
      <c r="U15" s="3"/>
      <c r="W15" s="50">
        <f t="shared" si="1"/>
        <v>0</v>
      </c>
      <c r="X15" s="51">
        <f t="shared" si="2"/>
        <v>0</v>
      </c>
      <c r="Y15" s="38">
        <f t="shared" si="3"/>
        <v>0</v>
      </c>
      <c r="AB15" s="65"/>
    </row>
    <row r="16" spans="1:28">
      <c r="A16" s="2">
        <v>27.5</v>
      </c>
      <c r="B16" s="2">
        <v>15.8</v>
      </c>
      <c r="C16" s="52"/>
      <c r="D16" s="3"/>
      <c r="E16" s="52"/>
      <c r="F16" s="8"/>
      <c r="G16" s="8"/>
      <c r="H16" s="52"/>
      <c r="I16" s="3"/>
      <c r="J16" s="3">
        <f t="shared" si="0"/>
        <v>0</v>
      </c>
      <c r="K16" s="3"/>
      <c r="L16" s="3"/>
      <c r="M16" s="8">
        <f>+C16-H16</f>
        <v>0</v>
      </c>
      <c r="N16" s="3"/>
      <c r="O16" s="3"/>
      <c r="P16" s="3"/>
      <c r="Q16" s="3"/>
      <c r="R16" s="3"/>
      <c r="S16" s="3"/>
      <c r="T16" s="3"/>
      <c r="U16" s="3"/>
      <c r="W16" s="50">
        <f t="shared" si="1"/>
        <v>0</v>
      </c>
      <c r="X16" s="51">
        <f t="shared" si="2"/>
        <v>0</v>
      </c>
      <c r="Y16" s="38">
        <f>0.7854*(A16/100)^2*H16</f>
        <v>0</v>
      </c>
      <c r="AB16" s="65"/>
    </row>
    <row r="17" spans="1:28">
      <c r="A17" s="2">
        <v>32.5</v>
      </c>
      <c r="B17" s="2">
        <v>17.2</v>
      </c>
      <c r="C17" s="52"/>
      <c r="D17" s="3"/>
      <c r="E17" s="52"/>
      <c r="F17" s="8"/>
      <c r="G17" s="8"/>
      <c r="H17" s="52"/>
      <c r="I17" s="3"/>
      <c r="J17" s="3"/>
      <c r="K17" s="3">
        <f t="shared" ref="K17:K23" si="4">+I17</f>
        <v>0</v>
      </c>
      <c r="L17" s="3"/>
      <c r="M17" s="8">
        <f>+C17-H17</f>
        <v>0</v>
      </c>
      <c r="N17" s="3"/>
      <c r="O17" s="3"/>
      <c r="P17" s="3"/>
      <c r="Q17" s="3"/>
      <c r="R17" s="3"/>
      <c r="S17" s="3"/>
      <c r="T17" s="3"/>
      <c r="U17" s="3"/>
      <c r="W17" s="50">
        <f t="shared" si="1"/>
        <v>0</v>
      </c>
      <c r="X17" s="51">
        <f t="shared" si="2"/>
        <v>0</v>
      </c>
      <c r="Y17" s="38">
        <f t="shared" si="3"/>
        <v>0</v>
      </c>
      <c r="AB17" s="65"/>
    </row>
    <row r="18" spans="1:28">
      <c r="A18" s="2">
        <v>37.5</v>
      </c>
      <c r="B18" s="2">
        <v>18.399999999999999</v>
      </c>
      <c r="C18" s="52"/>
      <c r="D18" s="3"/>
      <c r="E18" s="52"/>
      <c r="F18" s="8"/>
      <c r="G18" s="8"/>
      <c r="H18" s="52"/>
      <c r="I18" s="3"/>
      <c r="J18" s="3"/>
      <c r="K18" s="3">
        <f t="shared" si="4"/>
        <v>0</v>
      </c>
      <c r="L18" s="3"/>
      <c r="M18" s="8">
        <f>+C18-H18</f>
        <v>0</v>
      </c>
      <c r="N18" s="3"/>
      <c r="O18" s="3"/>
      <c r="P18" s="3"/>
      <c r="Q18" s="3"/>
      <c r="R18" s="3"/>
      <c r="S18" s="3"/>
      <c r="T18" s="3"/>
      <c r="U18" s="3"/>
      <c r="W18" s="50">
        <f t="shared" si="1"/>
        <v>0</v>
      </c>
      <c r="X18" s="51">
        <f t="shared" si="2"/>
        <v>0</v>
      </c>
      <c r="Y18" s="38">
        <f t="shared" si="3"/>
        <v>0</v>
      </c>
      <c r="AB18" s="65"/>
    </row>
    <row r="19" spans="1:28">
      <c r="A19" s="2">
        <v>42.5</v>
      </c>
      <c r="B19" s="2">
        <v>19.5</v>
      </c>
      <c r="C19" s="52"/>
      <c r="D19" s="3"/>
      <c r="E19" s="52"/>
      <c r="F19" s="8"/>
      <c r="G19" s="8"/>
      <c r="H19" s="52"/>
      <c r="I19" s="3"/>
      <c r="J19" s="3"/>
      <c r="K19" s="3">
        <f t="shared" si="4"/>
        <v>0</v>
      </c>
      <c r="L19" s="3"/>
      <c r="M19" s="8">
        <f>+C19-H19</f>
        <v>0</v>
      </c>
      <c r="N19" s="3"/>
      <c r="O19" s="3"/>
      <c r="P19" s="3"/>
      <c r="Q19" s="3"/>
      <c r="R19" s="3"/>
      <c r="S19" s="3"/>
      <c r="T19" s="3"/>
      <c r="U19" s="3"/>
      <c r="W19" s="50">
        <f t="shared" si="1"/>
        <v>0</v>
      </c>
      <c r="X19" s="51">
        <f t="shared" si="2"/>
        <v>0</v>
      </c>
      <c r="Y19" s="38">
        <f t="shared" si="3"/>
        <v>0</v>
      </c>
      <c r="AB19" s="65"/>
    </row>
    <row r="20" spans="1:28">
      <c r="A20" s="2">
        <v>47.5</v>
      </c>
      <c r="B20" s="2">
        <v>20.6</v>
      </c>
      <c r="C20" s="52"/>
      <c r="D20" s="3"/>
      <c r="E20" s="52"/>
      <c r="F20" s="8"/>
      <c r="G20" s="8"/>
      <c r="H20" s="52"/>
      <c r="I20" s="3"/>
      <c r="J20" s="3"/>
      <c r="K20" s="3">
        <f t="shared" si="4"/>
        <v>0</v>
      </c>
      <c r="L20" s="3"/>
      <c r="M20" s="8">
        <f>+C20-H20</f>
        <v>0</v>
      </c>
      <c r="N20" s="3"/>
      <c r="O20" s="3"/>
      <c r="P20" s="3"/>
      <c r="Q20" s="3"/>
      <c r="R20" s="3"/>
      <c r="S20" s="3"/>
      <c r="T20" s="3"/>
      <c r="U20" s="3"/>
      <c r="W20" s="50">
        <f t="shared" si="1"/>
        <v>0</v>
      </c>
      <c r="X20" s="51">
        <f t="shared" si="2"/>
        <v>0</v>
      </c>
      <c r="Y20" s="38">
        <f t="shared" si="3"/>
        <v>0</v>
      </c>
      <c r="AB20" s="65"/>
    </row>
    <row r="21" spans="1:28">
      <c r="A21" s="2">
        <v>52.5</v>
      </c>
      <c r="B21" s="2">
        <v>21.6</v>
      </c>
      <c r="C21" s="52"/>
      <c r="D21" s="3"/>
      <c r="E21" s="52"/>
      <c r="F21" s="8"/>
      <c r="G21" s="8"/>
      <c r="H21" s="52"/>
      <c r="I21" s="3"/>
      <c r="J21" s="3"/>
      <c r="K21" s="3">
        <f t="shared" si="4"/>
        <v>0</v>
      </c>
      <c r="L21" s="3"/>
      <c r="M21" s="8">
        <f>+C21-H21</f>
        <v>0</v>
      </c>
      <c r="N21" s="3"/>
      <c r="O21" s="3"/>
      <c r="P21" s="3"/>
      <c r="Q21" s="3"/>
      <c r="R21" s="3"/>
      <c r="S21" s="3"/>
      <c r="T21" s="3"/>
      <c r="U21" s="3"/>
      <c r="W21" s="50">
        <f t="shared" si="1"/>
        <v>0</v>
      </c>
      <c r="X21" s="51">
        <f t="shared" si="2"/>
        <v>0</v>
      </c>
      <c r="Y21" s="38">
        <f t="shared" si="3"/>
        <v>0</v>
      </c>
      <c r="AB21" s="65"/>
    </row>
    <row r="22" spans="1:28">
      <c r="A22" s="2">
        <v>57.5</v>
      </c>
      <c r="B22" s="2">
        <v>22.6</v>
      </c>
      <c r="C22" s="52"/>
      <c r="D22" s="3"/>
      <c r="E22" s="52"/>
      <c r="F22" s="8"/>
      <c r="G22" s="8"/>
      <c r="H22" s="5"/>
      <c r="I22" s="3"/>
      <c r="J22" s="3"/>
      <c r="K22" s="3">
        <f t="shared" si="4"/>
        <v>0</v>
      </c>
      <c r="L22" s="3"/>
      <c r="M22" s="2"/>
      <c r="N22" s="3"/>
      <c r="O22" s="3"/>
      <c r="P22" s="3"/>
      <c r="Q22" s="3"/>
      <c r="R22" s="3"/>
      <c r="S22" s="3"/>
      <c r="T22" s="3"/>
      <c r="U22" s="3"/>
      <c r="W22" s="50">
        <f t="shared" si="1"/>
        <v>0</v>
      </c>
      <c r="X22" s="51">
        <f t="shared" si="2"/>
        <v>0</v>
      </c>
      <c r="Y22" s="38">
        <f t="shared" si="3"/>
        <v>0</v>
      </c>
    </row>
    <row r="23" spans="1:28">
      <c r="A23" s="2">
        <v>62.5</v>
      </c>
      <c r="B23" s="2">
        <v>23.5</v>
      </c>
      <c r="C23" s="52"/>
      <c r="D23" s="3"/>
      <c r="E23" s="52"/>
      <c r="F23" s="8"/>
      <c r="G23" s="8"/>
      <c r="H23" s="5"/>
      <c r="I23" s="3"/>
      <c r="J23" s="3"/>
      <c r="K23" s="3">
        <f t="shared" si="4"/>
        <v>0</v>
      </c>
      <c r="L23" s="3"/>
      <c r="M23" s="2"/>
      <c r="N23" s="3"/>
      <c r="O23" s="3"/>
      <c r="P23" s="3"/>
      <c r="Q23" s="3"/>
      <c r="R23" s="3"/>
      <c r="S23" s="3"/>
      <c r="T23" s="3"/>
      <c r="U23" s="3"/>
      <c r="W23" s="50">
        <f t="shared" si="1"/>
        <v>0</v>
      </c>
      <c r="X23" s="51">
        <f t="shared" si="2"/>
        <v>0</v>
      </c>
      <c r="Y23" s="38">
        <f t="shared" si="3"/>
        <v>0</v>
      </c>
    </row>
    <row r="24" spans="1:28">
      <c r="A24" s="31" t="s">
        <v>7</v>
      </c>
      <c r="B24" s="31"/>
      <c r="C24" s="44">
        <f>SUM(C12:C23)</f>
        <v>5658.829188240954</v>
      </c>
      <c r="D24" s="10"/>
      <c r="E24" s="10"/>
      <c r="F24" s="46">
        <f t="shared" ref="F24:K24" si="5">SUM(F12:F23)</f>
        <v>5658.829188240954</v>
      </c>
      <c r="G24" s="46">
        <f t="shared" si="5"/>
        <v>108.4514383996631</v>
      </c>
      <c r="H24" s="46">
        <f t="shared" si="5"/>
        <v>2711.2859599915778</v>
      </c>
      <c r="I24" s="10">
        <f>SUM(I12:I23)</f>
        <v>50.599459980991227</v>
      </c>
      <c r="J24" s="10">
        <f t="shared" si="5"/>
        <v>50.599459980991227</v>
      </c>
      <c r="K24" s="10">
        <f t="shared" si="5"/>
        <v>0</v>
      </c>
      <c r="L24" s="67"/>
      <c r="M24" s="52">
        <f>SUM(M12:M23)</f>
        <v>2947.5432282493762</v>
      </c>
      <c r="N24" s="67"/>
      <c r="O24" s="67"/>
      <c r="P24" s="67"/>
      <c r="Q24" s="67"/>
      <c r="R24" s="67"/>
      <c r="S24" s="67"/>
      <c r="T24" s="67"/>
      <c r="U24" s="67"/>
      <c r="W24" s="56">
        <f>SUM(W12:W23)</f>
        <v>25.000000000000004</v>
      </c>
      <c r="X24" s="57">
        <f>SUM(X12:X23)</f>
        <v>13.021877539502212</v>
      </c>
      <c r="Y24" s="58">
        <f>SUM(Y12:Y23)</f>
        <v>11.978122460497792</v>
      </c>
    </row>
    <row r="25" spans="1:28">
      <c r="A25" s="4"/>
      <c r="I25" s="1"/>
    </row>
    <row r="26" spans="1:28">
      <c r="J26" s="6"/>
      <c r="K26" s="6"/>
      <c r="L26" s="6"/>
      <c r="M26" s="6"/>
      <c r="N26" s="6"/>
      <c r="O26" s="6"/>
      <c r="P26" s="6"/>
      <c r="Q26" s="6"/>
      <c r="R26" s="6"/>
      <c r="S26" s="6"/>
      <c r="T26" s="6"/>
      <c r="U26" s="6"/>
      <c r="W26" s="59" t="s">
        <v>34</v>
      </c>
      <c r="X26" s="60"/>
      <c r="Y26" s="61"/>
    </row>
    <row r="27" spans="1:28">
      <c r="W27" s="72">
        <f>+Y24/W24*100</f>
        <v>47.91248984199116</v>
      </c>
      <c r="X27" s="73"/>
      <c r="Y27" s="74"/>
      <c r="Z27" s="64"/>
    </row>
    <row r="28" spans="1:28">
      <c r="J28" s="6"/>
      <c r="K28" s="6"/>
      <c r="L28" s="6"/>
      <c r="M28" s="6"/>
      <c r="N28" s="6"/>
      <c r="O28" s="6"/>
      <c r="P28" s="6"/>
      <c r="Q28" s="6"/>
      <c r="R28" s="6"/>
      <c r="S28" s="6"/>
      <c r="T28" s="6"/>
      <c r="U28" s="6"/>
    </row>
    <row r="29" spans="1:28">
      <c r="A29" t="s">
        <v>37</v>
      </c>
    </row>
    <row r="30" spans="1:28">
      <c r="A30" t="s">
        <v>38</v>
      </c>
      <c r="J30" s="6"/>
      <c r="K30" s="6"/>
      <c r="L30" s="6"/>
      <c r="M30" s="6"/>
      <c r="N30" s="6"/>
      <c r="O30" s="6"/>
      <c r="P30" s="6"/>
      <c r="Q30" s="6"/>
      <c r="R30" s="6"/>
      <c r="S30" s="6"/>
      <c r="T30" s="6"/>
      <c r="U30" s="6"/>
    </row>
    <row r="31" spans="1:28">
      <c r="A31" t="s">
        <v>39</v>
      </c>
    </row>
    <row r="32" spans="1:28">
      <c r="A32" t="s">
        <v>40</v>
      </c>
      <c r="J32" s="6"/>
      <c r="K32" s="6"/>
      <c r="L32" s="6"/>
      <c r="M32" s="6"/>
      <c r="N32" s="6"/>
      <c r="O32" s="6"/>
      <c r="P32" s="6"/>
      <c r="Q32" s="6"/>
      <c r="R32" s="6"/>
      <c r="S32" s="6"/>
      <c r="T32" s="6"/>
      <c r="U32" s="6"/>
    </row>
  </sheetData>
  <mergeCells count="8">
    <mergeCell ref="C7:D7"/>
    <mergeCell ref="C8:D8"/>
    <mergeCell ref="A10:C10"/>
    <mergeCell ref="W27:Y27"/>
    <mergeCell ref="D10:G10"/>
    <mergeCell ref="H10:I10"/>
    <mergeCell ref="J11:K11"/>
    <mergeCell ref="W10:Y10"/>
  </mergeCells>
  <phoneticPr fontId="0" type="noConversion"/>
  <pageMargins left="0.75" right="0.75" top="1" bottom="1" header="0" footer="0"/>
  <pageSetup paperSize="9" orientation="landscape"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 Meta</vt:lpstr>
      <vt:lpstr>Dinámica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acer</cp:lastModifiedBy>
  <cp:lastPrinted>2002-09-26T11:45:25Z</cp:lastPrinted>
  <dcterms:created xsi:type="dcterms:W3CDTF">2002-09-25T13:16:50Z</dcterms:created>
  <dcterms:modified xsi:type="dcterms:W3CDTF">2017-09-16T21:51:35Z</dcterms:modified>
</cp:coreProperties>
</file>