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00" yWindow="225" windowWidth="9150" windowHeight="4635"/>
  </bookViews>
  <sheets>
    <sheet name="Est Meta" sheetId="3" r:id="rId1"/>
    <sheet name="Dinámica" sheetId="4" r:id="rId2"/>
  </sheets>
  <definedNames>
    <definedName name="_1ABM_ABSM">#N/A</definedName>
    <definedName name="A">#N/A</definedName>
    <definedName name="ABMETA">#N/A</definedName>
    <definedName name="DMAX">#N/A</definedName>
    <definedName name="K">#N/A</definedName>
    <definedName name="Q">#N/A</definedName>
    <definedName name="S">#N/A</definedName>
  </definedNames>
  <calcPr calcId="125725"/>
</workbook>
</file>

<file path=xl/calcChain.xml><?xml version="1.0" encoding="utf-8"?>
<calcChain xmlns="http://schemas.openxmlformats.org/spreadsheetml/2006/main">
  <c r="Q19" i="3"/>
  <c r="D10"/>
  <c r="E7" i="4" s="1"/>
  <c r="D12"/>
  <c r="E12" s="1"/>
  <c r="D14" i="3"/>
  <c r="E14"/>
  <c r="P13"/>
  <c r="C26"/>
  <c r="J11" i="4"/>
  <c r="D26" i="3" l="1"/>
  <c r="E26"/>
  <c r="F8"/>
  <c r="F7" s="1"/>
  <c r="Y23" i="4"/>
  <c r="K23"/>
  <c r="F14" i="3" l="1"/>
  <c r="G14" s="1"/>
  <c r="F26" l="1"/>
  <c r="G26" l="1"/>
  <c r="F9" s="1"/>
  <c r="H14" l="1"/>
  <c r="J14" s="1"/>
  <c r="W23" i="4"/>
  <c r="X23" s="1"/>
  <c r="K14" i="3"/>
  <c r="M14" s="1"/>
  <c r="I14"/>
  <c r="C12" i="4" l="1"/>
  <c r="C24" s="1"/>
  <c r="H26" i="3"/>
  <c r="W12" i="4"/>
  <c r="W13"/>
  <c r="W16"/>
  <c r="W19"/>
  <c r="W20"/>
  <c r="W15"/>
  <c r="K26" i="3"/>
  <c r="W21" i="4"/>
  <c r="W18"/>
  <c r="Q26" i="3"/>
  <c r="I26"/>
  <c r="W17" i="4"/>
  <c r="J26" i="3"/>
  <c r="L14"/>
  <c r="W14" i="4"/>
  <c r="W22"/>
  <c r="F12" l="1"/>
  <c r="G12" s="1"/>
  <c r="H12" s="1"/>
  <c r="M12" s="1"/>
  <c r="M18"/>
  <c r="M21"/>
  <c r="M15"/>
  <c r="M20"/>
  <c r="M19"/>
  <c r="J14"/>
  <c r="M17"/>
  <c r="J16"/>
  <c r="M13"/>
  <c r="W24"/>
  <c r="P14" i="3"/>
  <c r="P26" s="1"/>
  <c r="L26"/>
  <c r="O14"/>
  <c r="O26" s="1"/>
  <c r="M26"/>
  <c r="N14"/>
  <c r="N26" s="1"/>
  <c r="Y22" i="4"/>
  <c r="X22" s="1"/>
  <c r="K22"/>
  <c r="F24" l="1"/>
  <c r="Y15"/>
  <c r="X15" s="1"/>
  <c r="Y21"/>
  <c r="X21" s="1"/>
  <c r="K21"/>
  <c r="Y19"/>
  <c r="X19" s="1"/>
  <c r="Y17"/>
  <c r="X17" s="1"/>
  <c r="K19"/>
  <c r="Y20"/>
  <c r="X20" s="1"/>
  <c r="J15"/>
  <c r="K18"/>
  <c r="K20"/>
  <c r="M16"/>
  <c r="Y16"/>
  <c r="X16" s="1"/>
  <c r="M14"/>
  <c r="Y14"/>
  <c r="X14" s="1"/>
  <c r="K17"/>
  <c r="Y18"/>
  <c r="X18" s="1"/>
  <c r="Y12"/>
  <c r="X12" s="1"/>
  <c r="J13"/>
  <c r="Y13"/>
  <c r="X13" s="1"/>
  <c r="G24"/>
  <c r="M24" l="1"/>
  <c r="K24"/>
  <c r="I12"/>
  <c r="I24" s="1"/>
  <c r="H24"/>
  <c r="Y24" l="1"/>
  <c r="W27" s="1"/>
  <c r="X24"/>
  <c r="J12"/>
  <c r="J24" s="1"/>
</calcChain>
</file>

<file path=xl/comments1.xml><?xml version="1.0" encoding="utf-8"?>
<comments xmlns="http://schemas.openxmlformats.org/spreadsheetml/2006/main">
  <authors>
    <author>Marcelo</author>
  </authors>
  <commentList>
    <comment ref="B7" authorId="0">
      <text>
        <r>
          <rPr>
            <b/>
            <sz val="8"/>
            <color indexed="81"/>
            <rFont val="Tahoma"/>
            <family val="2"/>
          </rPr>
          <t>Colocar el diametro máximo que se desea obtener
DATO</t>
        </r>
        <r>
          <rPr>
            <sz val="8"/>
            <color indexed="81"/>
            <rFont val="Tahoma"/>
            <family val="2"/>
          </rPr>
          <t xml:space="preserve">
</t>
        </r>
      </text>
    </comment>
    <comment ref="E7" authorId="0">
      <text>
        <r>
          <rPr>
            <b/>
            <sz val="8"/>
            <color indexed="81"/>
            <rFont val="Tahoma"/>
            <family val="2"/>
          </rPr>
          <t>Recordar que la forma de calcularlo es la siguiente:
K= EXP (a * DAP max)</t>
        </r>
        <r>
          <rPr>
            <sz val="8"/>
            <color indexed="81"/>
            <rFont val="Tahoma"/>
            <family val="2"/>
          </rPr>
          <t xml:space="preserve">
</t>
        </r>
      </text>
    </comment>
    <comment ref="B8" authorId="0">
      <text>
        <r>
          <rPr>
            <b/>
            <sz val="8"/>
            <color indexed="81"/>
            <rFont val="Tahoma"/>
            <family val="2"/>
          </rPr>
          <t>Amplitud de la clase diamétrica
DATO</t>
        </r>
        <r>
          <rPr>
            <sz val="8"/>
            <color indexed="81"/>
            <rFont val="Tahoma"/>
            <family val="2"/>
          </rPr>
          <t xml:space="preserve">
</t>
        </r>
      </text>
    </comment>
    <comment ref="E8" authorId="0">
      <text>
        <r>
          <rPr>
            <b/>
            <sz val="8"/>
            <color indexed="81"/>
            <rFont val="Tahoma"/>
            <family val="2"/>
          </rPr>
          <t>Este se calcula:
a= ln q / s</t>
        </r>
      </text>
    </comment>
    <comment ref="B9" authorId="0">
      <text>
        <r>
          <rPr>
            <b/>
            <sz val="8"/>
            <color indexed="81"/>
            <rFont val="Tahoma"/>
            <family val="2"/>
          </rPr>
          <t>Area basal de manejo
DATO</t>
        </r>
        <r>
          <rPr>
            <sz val="8"/>
            <color indexed="81"/>
            <rFont val="Tahoma"/>
            <family val="2"/>
          </rPr>
          <t xml:space="preserve">
</t>
        </r>
      </text>
    </comment>
    <comment ref="E9" authorId="0">
      <text>
        <r>
          <rPr>
            <b/>
            <sz val="8"/>
            <color indexed="81"/>
            <rFont val="Tahoma"/>
            <family val="2"/>
          </rPr>
          <t>factor de corrección
(AB de manejo / AB serie mínima)</t>
        </r>
        <r>
          <rPr>
            <sz val="8"/>
            <color indexed="81"/>
            <rFont val="Tahoma"/>
            <family val="2"/>
          </rPr>
          <t xml:space="preserve">
</t>
        </r>
      </text>
    </comment>
    <comment ref="B10" authorId="0">
      <text>
        <r>
          <rPr>
            <b/>
            <sz val="8"/>
            <color indexed="81"/>
            <rFont val="Tahoma"/>
            <family val="2"/>
          </rPr>
          <t>Coeficiente de disminución
DATO</t>
        </r>
        <r>
          <rPr>
            <sz val="8"/>
            <color indexed="81"/>
            <rFont val="Tahoma"/>
            <family val="2"/>
          </rPr>
          <t xml:space="preserve">
</t>
        </r>
      </text>
    </comment>
    <comment ref="D13" authorId="0">
      <text>
        <r>
          <rPr>
            <b/>
            <sz val="8"/>
            <color indexed="81"/>
            <rFont val="Tahoma"/>
            <family val="2"/>
          </rPr>
          <t xml:space="preserve">Calcular el AB para cada clase diamétrica. Se debe  calcular el AB para el diámetro del centro de la clase diamétrica y multiplicar por el número de árboles de dicha clase
</t>
        </r>
      </text>
    </comment>
    <comment ref="E13" authorId="0">
      <text>
        <r>
          <rPr>
            <b/>
            <sz val="8"/>
            <color indexed="81"/>
            <rFont val="Tahoma"/>
            <family val="2"/>
          </rPr>
          <t>Utilizar la siguiente función:
lnV (m3)= -10,134464+2,218725 lnDAP (cm)+0,786149 lnH (m)</t>
        </r>
      </text>
    </comment>
    <comment ref="F13" authorId="0">
      <text>
        <r>
          <rPr>
            <b/>
            <sz val="8"/>
            <color indexed="81"/>
            <rFont val="Tahoma"/>
            <family val="2"/>
          </rPr>
          <t>Distribución que presenta un individuo en la clase del D max.
Recordar que se puede calcular de la siguiente manera:
Nsm = k * EXP (-a * DAPi)
o
Ni = q * N (i+1)</t>
        </r>
      </text>
    </comment>
    <comment ref="G13" authorId="0">
      <text>
        <r>
          <rPr>
            <b/>
            <sz val="8"/>
            <color indexed="81"/>
            <rFont val="Tahoma"/>
            <family val="2"/>
          </rPr>
          <t>Calcular el AB para cada clase diamétrica de la serie mínima. Se realiza del mismo modo que para el AB actual
La suma de esta columna se utilizará para el calculo del Factor de Corrección</t>
        </r>
      </text>
    </comment>
    <comment ref="H13" authorId="0">
      <text>
        <r>
          <rPr>
            <b/>
            <sz val="8"/>
            <color indexed="81"/>
            <rFont val="Tahoma"/>
            <family val="2"/>
          </rPr>
          <t>Para calcular la distribución meta (teórica), multiplicar el Nsm por el FC (ABm /ABsm)</t>
        </r>
        <r>
          <rPr>
            <sz val="8"/>
            <color indexed="81"/>
            <rFont val="Tahoma"/>
            <family val="2"/>
          </rPr>
          <t xml:space="preserve">
</t>
        </r>
      </text>
    </comment>
    <comment ref="I13" authorId="0">
      <text>
        <r>
          <rPr>
            <b/>
            <sz val="8"/>
            <color indexed="81"/>
            <rFont val="Tahoma"/>
            <family val="2"/>
          </rPr>
          <t>Se calcula de igual modo que la actual.</t>
        </r>
        <r>
          <rPr>
            <sz val="8"/>
            <color indexed="81"/>
            <rFont val="Tahoma"/>
            <family val="2"/>
          </rPr>
          <t xml:space="preserve">
</t>
        </r>
      </text>
    </comment>
    <comment ref="J13" authorId="0">
      <text>
        <r>
          <rPr>
            <b/>
            <sz val="8"/>
            <color indexed="81"/>
            <rFont val="Tahoma"/>
            <family val="2"/>
          </rPr>
          <t xml:space="preserve">Utilzar la misma función de Vol </t>
        </r>
      </text>
    </comment>
    <comment ref="K13" authorId="0">
      <text>
        <r>
          <rPr>
            <b/>
            <sz val="8"/>
            <color indexed="81"/>
            <rFont val="Tahoma"/>
            <family val="2"/>
          </rPr>
          <t>Surge de la diferencia entre el N actual y el N teórico</t>
        </r>
        <r>
          <rPr>
            <sz val="8"/>
            <color indexed="81"/>
            <rFont val="Tahoma"/>
            <family val="2"/>
          </rPr>
          <t xml:space="preserve">
</t>
        </r>
      </text>
    </comment>
    <comment ref="L13" authorId="0">
      <text>
        <r>
          <rPr>
            <b/>
            <sz val="8"/>
            <color indexed="81"/>
            <rFont val="Tahoma"/>
            <family val="2"/>
          </rPr>
          <t xml:space="preserve">Utilzar la misma función de Vol </t>
        </r>
        <r>
          <rPr>
            <sz val="8"/>
            <color indexed="81"/>
            <rFont val="Tahoma"/>
            <family val="2"/>
          </rPr>
          <t xml:space="preserve">
</t>
        </r>
      </text>
    </comment>
    <comment ref="M13" authorId="0">
      <text>
        <r>
          <rPr>
            <b/>
            <sz val="8"/>
            <color indexed="81"/>
            <rFont val="Tahoma"/>
            <family val="2"/>
          </rPr>
          <t>Nactual - Nteórico</t>
        </r>
        <r>
          <rPr>
            <sz val="8"/>
            <color indexed="81"/>
            <rFont val="Tahoma"/>
            <family val="2"/>
          </rPr>
          <t xml:space="preserve">
</t>
        </r>
      </text>
    </comment>
    <comment ref="N13" authorId="0">
      <text>
        <r>
          <rPr>
            <b/>
            <sz val="8"/>
            <color indexed="81"/>
            <rFont val="Tahoma"/>
            <family val="2"/>
          </rPr>
          <t>Abactual - ABteórica</t>
        </r>
        <r>
          <rPr>
            <sz val="8"/>
            <color indexed="81"/>
            <rFont val="Tahoma"/>
            <family val="2"/>
          </rPr>
          <t xml:space="preserve">
</t>
        </r>
      </text>
    </comment>
    <comment ref="O13" authorId="0">
      <text>
        <r>
          <rPr>
            <b/>
            <sz val="8"/>
            <color indexed="81"/>
            <rFont val="Tahoma"/>
            <family val="2"/>
          </rPr>
          <t>Vol actual - Vol teórico</t>
        </r>
        <r>
          <rPr>
            <sz val="8"/>
            <color indexed="81"/>
            <rFont val="Tahoma"/>
            <family val="2"/>
          </rPr>
          <t xml:space="preserve">
</t>
        </r>
      </text>
    </comment>
    <comment ref="P13" authorId="0">
      <text>
        <r>
          <rPr>
            <b/>
            <sz val="8"/>
            <color indexed="81"/>
            <rFont val="Tahoma"/>
            <family val="2"/>
          </rPr>
          <t>Considerar madera aserrable a partir de 30 cm de DAP</t>
        </r>
        <r>
          <rPr>
            <sz val="8"/>
            <color indexed="81"/>
            <rFont val="Tahoma"/>
            <family val="2"/>
          </rPr>
          <t xml:space="preserve">
</t>
        </r>
      </text>
    </comment>
  </commentList>
</comments>
</file>

<file path=xl/comments2.xml><?xml version="1.0" encoding="utf-8"?>
<comments xmlns="http://schemas.openxmlformats.org/spreadsheetml/2006/main">
  <authors>
    <author>Marcelo</author>
  </authors>
  <commentList>
    <comment ref="C7" authorId="0">
      <text>
        <r>
          <rPr>
            <b/>
            <sz val="8"/>
            <color indexed="81"/>
            <rFont val="Tahoma"/>
            <family val="2"/>
          </rPr>
          <t>Coeficiente de disminución
Link con la hoja anterior</t>
        </r>
      </text>
    </comment>
    <comment ref="C8" authorId="0">
      <text>
        <r>
          <rPr>
            <b/>
            <sz val="8"/>
            <color indexed="81"/>
            <rFont val="Tahoma"/>
            <family val="2"/>
          </rPr>
          <t>Ciclo de Corta 
DATO</t>
        </r>
      </text>
    </comment>
    <comment ref="D11" authorId="0">
      <text>
        <r>
          <rPr>
            <b/>
            <sz val="8"/>
            <color indexed="81"/>
            <rFont val="Tahoma"/>
            <family val="2"/>
          </rPr>
          <t>Crecimiento diamétrico. 
Calcularlo con la siguiente función:
I (cm/año) = 0.0087+0.051624*(DAP^0.259743)</t>
        </r>
      </text>
    </comment>
    <comment ref="E11" authorId="0">
      <text>
        <r>
          <rPr>
            <b/>
            <sz val="8"/>
            <color indexed="81"/>
            <rFont val="Tahoma"/>
            <family val="2"/>
          </rPr>
          <t>Tiempo de paso es el número de años necesarios para que los individuos de una determinada clase diamétrica pasen a la siguiente</t>
        </r>
      </text>
    </comment>
    <comment ref="F11" authorId="0">
      <text>
        <r>
          <rPr>
            <b/>
            <sz val="8"/>
            <color indexed="81"/>
            <rFont val="Tahoma"/>
            <family val="2"/>
          </rPr>
          <t>Calcular la diferencia entre el Nº de individuos de una clase menos el Nº de la clase siguiente</t>
        </r>
      </text>
    </comment>
    <comment ref="G11" authorId="0">
      <text>
        <r>
          <rPr>
            <b/>
            <sz val="8"/>
            <color indexed="81"/>
            <rFont val="Tahoma"/>
            <family val="2"/>
          </rPr>
          <t>Número de individuos que pasan de clase por año.
Es la diferencia de la columna anterior dividido el TP</t>
        </r>
      </text>
    </comment>
    <comment ref="H11" authorId="0">
      <text>
        <r>
          <rPr>
            <b/>
            <sz val="8"/>
            <color indexed="81"/>
            <rFont val="Tahoma"/>
            <family val="2"/>
          </rPr>
          <t xml:space="preserve">Surge de considerar el Nº de años del CC 
Se Calcula = (ind/año)* cc
</t>
        </r>
      </text>
    </comment>
    <comment ref="I11" authorId="0">
      <text>
        <r>
          <rPr>
            <b/>
            <sz val="8"/>
            <color indexed="81"/>
            <rFont val="Tahoma"/>
            <family val="2"/>
          </rPr>
          <t xml:space="preserve">Utilzar la misma función de Vol </t>
        </r>
        <r>
          <rPr>
            <sz val="8"/>
            <color indexed="81"/>
            <rFont val="Tahoma"/>
            <family val="2"/>
          </rPr>
          <t xml:space="preserve">
</t>
        </r>
      </text>
    </comment>
    <comment ref="J11" authorId="0">
      <text>
        <r>
          <rPr>
            <b/>
            <sz val="8"/>
            <color indexed="81"/>
            <rFont val="Tahoma"/>
            <family val="2"/>
          </rPr>
          <t>Considerar madera aserrable a partir de 30 cm de DAP</t>
        </r>
        <r>
          <rPr>
            <sz val="8"/>
            <color indexed="81"/>
            <rFont val="Tahoma"/>
            <family val="2"/>
          </rPr>
          <t xml:space="preserve">
</t>
        </r>
      </text>
    </comment>
  </commentList>
</comments>
</file>

<file path=xl/sharedStrings.xml><?xml version="1.0" encoding="utf-8"?>
<sst xmlns="http://schemas.openxmlformats.org/spreadsheetml/2006/main" count="68" uniqueCount="45">
  <si>
    <t>Dmax (cm)</t>
  </si>
  <si>
    <t>ABmeta (m²/ha)</t>
  </si>
  <si>
    <t>s (cm)</t>
  </si>
  <si>
    <t>q</t>
  </si>
  <si>
    <t>k</t>
  </si>
  <si>
    <t>a</t>
  </si>
  <si>
    <t>Alt media</t>
  </si>
  <si>
    <t>Totales</t>
  </si>
  <si>
    <t>ind/año</t>
  </si>
  <si>
    <t>Aplicando el concepto de Serie Mínima, determinar los parámetros</t>
  </si>
  <si>
    <t xml:space="preserve">     Planificación Silvícola - Rodales Discetáneos</t>
  </si>
  <si>
    <t xml:space="preserve">PARTE #1:  </t>
  </si>
  <si>
    <t>FC</t>
  </si>
  <si>
    <t>Estructura actual</t>
  </si>
  <si>
    <t>Estructura meta</t>
  </si>
  <si>
    <t>Serie mínima</t>
  </si>
  <si>
    <t>Corta</t>
  </si>
  <si>
    <t>Estructura remanente</t>
  </si>
  <si>
    <t>N (ind/ha)</t>
  </si>
  <si>
    <t>AB (m2/ha)</t>
  </si>
  <si>
    <t>Vol (m3/ha)</t>
  </si>
  <si>
    <t>corta para llevar la estructura actual a la ESTRUCTURA META.</t>
  </si>
  <si>
    <t>Chipeado</t>
  </si>
  <si>
    <t>Aserrable</t>
  </si>
  <si>
    <t xml:space="preserve">PARTE #2:  </t>
  </si>
  <si>
    <t xml:space="preserve">Aplicando el método de Klepac, determinar los parámetros </t>
  </si>
  <si>
    <t>Ni-N(i+1)</t>
  </si>
  <si>
    <t>Dap (cm)</t>
  </si>
  <si>
    <t>CC</t>
  </si>
  <si>
    <t>Inc.(cm/año)</t>
  </si>
  <si>
    <t>TP (años)</t>
  </si>
  <si>
    <t>Proyección</t>
  </si>
  <si>
    <t>Actual</t>
  </si>
  <si>
    <t>Control del AB (m2/ha)</t>
  </si>
  <si>
    <t>AB removida en el corte (%)</t>
  </si>
  <si>
    <t xml:space="preserve">estructurales y la cuantia de la corta una vez alcanzada </t>
  </si>
  <si>
    <t xml:space="preserve"> la estructura meta</t>
  </si>
  <si>
    <t>Cual es el crecimiento medio de este rodal?</t>
  </si>
  <si>
    <t>Cual es el crecimiento periódico?</t>
  </si>
  <si>
    <t>Cual es el crecimiento periódico anual?</t>
  </si>
  <si>
    <t>Cómo puedo aumentar el rendimiento en madera para aserrado de este rordal?</t>
  </si>
  <si>
    <t>Remanente</t>
  </si>
  <si>
    <t>Variación de q:</t>
  </si>
  <si>
    <t xml:space="preserve">Rodal remanente </t>
  </si>
  <si>
    <t>estructurales para rodales "balanceados" de Lenga y simular la</t>
  </si>
</sst>
</file>

<file path=xl/styles.xml><?xml version="1.0" encoding="utf-8"?>
<styleSheet xmlns="http://schemas.openxmlformats.org/spreadsheetml/2006/main">
  <numFmts count="4">
    <numFmt numFmtId="164" formatCode="#,##0\ &quot;Pts&quot;;\-#,##0\ &quot;Pts&quot;"/>
    <numFmt numFmtId="165" formatCode="#,##0.00\ &quot;Pts&quot;;\-#,##0.00\ &quot;Pts&quot;"/>
    <numFmt numFmtId="166" formatCode="0.0"/>
    <numFmt numFmtId="167" formatCode="0.000"/>
  </numFmts>
  <fonts count="9">
    <font>
      <sz val="10"/>
      <name val="Arial"/>
    </font>
    <font>
      <b/>
      <sz val="18"/>
      <name val="Arial"/>
      <family val="2"/>
    </font>
    <font>
      <b/>
      <sz val="12"/>
      <name val="Arial"/>
      <family val="2"/>
    </font>
    <font>
      <sz val="10"/>
      <name val="Arial"/>
      <family val="2"/>
    </font>
    <font>
      <b/>
      <sz val="10"/>
      <name val="Arial"/>
      <family val="2"/>
    </font>
    <font>
      <sz val="8"/>
      <color indexed="81"/>
      <name val="Tahoma"/>
      <family val="2"/>
    </font>
    <font>
      <b/>
      <sz val="8"/>
      <color indexed="81"/>
      <name val="Tahoma"/>
      <family val="2"/>
    </font>
    <font>
      <b/>
      <sz val="12"/>
      <name val="Arial"/>
      <family val="2"/>
    </font>
    <font>
      <sz val="18"/>
      <color indexed="10"/>
      <name val="Arial"/>
      <family val="2"/>
    </font>
  </fonts>
  <fills count="11">
    <fill>
      <patternFill patternType="none"/>
    </fill>
    <fill>
      <patternFill patternType="gray125"/>
    </fill>
    <fill>
      <patternFill patternType="solid">
        <fgColor indexed="13"/>
        <bgColor indexed="64"/>
      </patternFill>
    </fill>
    <fill>
      <patternFill patternType="solid">
        <fgColor indexed="13"/>
        <bgColor indexed="24"/>
      </patternFill>
    </fill>
    <fill>
      <patternFill patternType="solid">
        <fgColor indexed="42"/>
        <bgColor indexed="64"/>
      </patternFill>
    </fill>
    <fill>
      <patternFill patternType="solid">
        <fgColor indexed="43"/>
        <bgColor indexed="9"/>
      </patternFill>
    </fill>
    <fill>
      <patternFill patternType="solid">
        <fgColor indexed="41"/>
        <bgColor indexed="9"/>
      </patternFill>
    </fill>
    <fill>
      <patternFill patternType="solid">
        <fgColor indexed="47"/>
        <bgColor indexed="9"/>
      </patternFill>
    </fill>
    <fill>
      <patternFill patternType="solid">
        <fgColor indexed="22"/>
        <bgColor indexed="9"/>
      </patternFill>
    </fill>
    <fill>
      <patternFill patternType="solid">
        <fgColor indexed="44"/>
        <bgColor indexed="64"/>
      </patternFill>
    </fill>
    <fill>
      <patternFill patternType="solid">
        <fgColor indexed="44"/>
        <bgColor indexed="9"/>
      </patternFill>
    </fill>
  </fills>
  <borders count="16">
    <border>
      <left/>
      <right/>
      <top/>
      <bottom/>
      <diagonal/>
    </border>
    <border>
      <left/>
      <right/>
      <top style="double">
        <color indexed="0"/>
      </top>
      <bottom/>
      <diagonal/>
    </border>
    <border>
      <left/>
      <right/>
      <top style="thin">
        <color indexed="0"/>
      </top>
      <bottom style="thin">
        <color indexed="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0"/>
      </bottom>
      <diagonal/>
    </border>
  </borders>
  <cellStyleXfs count="9">
    <xf numFmtId="0" fontId="0" fillId="0" borderId="0">
      <alignment vertical="top"/>
    </xf>
    <xf numFmtId="0" fontId="1" fillId="0" borderId="0" applyNumberFormat="0" applyFont="0" applyFill="0" applyAlignment="0" applyProtection="0"/>
    <xf numFmtId="0" fontId="2" fillId="0" borderId="0" applyNumberFormat="0" applyFont="0" applyFill="0" applyAlignment="0" applyProtection="0"/>
    <xf numFmtId="0" fontId="3" fillId="0" borderId="0" applyFont="0" applyFill="0" applyBorder="0" applyAlignment="0" applyProtection="0"/>
    <xf numFmtId="2"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3" fontId="3" fillId="0" borderId="0" applyFont="0" applyFill="0" applyBorder="0" applyAlignment="0" applyProtection="0"/>
    <xf numFmtId="0" fontId="3" fillId="0" borderId="1" applyNumberFormat="0" applyFont="0" applyBorder="0" applyAlignment="0" applyProtection="0"/>
  </cellStyleXfs>
  <cellXfs count="82">
    <xf numFmtId="0" fontId="0" fillId="0" borderId="0" xfId="0" applyAlignment="1"/>
    <xf numFmtId="2" fontId="0" fillId="0" borderId="0" xfId="0" applyNumberFormat="1" applyAlignment="1"/>
    <xf numFmtId="0" fontId="0" fillId="0" borderId="0" xfId="0" applyAlignment="1">
      <alignment horizontal="center"/>
    </xf>
    <xf numFmtId="2" fontId="0" fillId="0" borderId="0" xfId="0" applyNumberFormat="1" applyAlignment="1">
      <alignment horizontal="center"/>
    </xf>
    <xf numFmtId="0" fontId="4" fillId="0" borderId="0" xfId="0" applyFont="1" applyAlignment="1"/>
    <xf numFmtId="167" fontId="0" fillId="0" borderId="0" xfId="0" applyNumberFormat="1" applyAlignment="1">
      <alignment horizontal="center"/>
    </xf>
    <xf numFmtId="1" fontId="0" fillId="0" borderId="0" xfId="0" applyNumberFormat="1" applyAlignment="1"/>
    <xf numFmtId="0" fontId="0" fillId="0" borderId="0" xfId="0" applyFill="1" applyAlignment="1"/>
    <xf numFmtId="166" fontId="0" fillId="0" borderId="0" xfId="0" applyNumberFormat="1" applyAlignment="1">
      <alignment horizontal="center"/>
    </xf>
    <xf numFmtId="2" fontId="0" fillId="0" borderId="0" xfId="0" applyNumberFormat="1" applyFill="1" applyAlignment="1">
      <alignment horizontal="center"/>
    </xf>
    <xf numFmtId="2" fontId="4" fillId="0" borderId="2" xfId="0" applyNumberFormat="1" applyFont="1" applyFill="1" applyBorder="1" applyAlignment="1">
      <alignment horizontal="center"/>
    </xf>
    <xf numFmtId="0" fontId="0" fillId="0" borderId="0" xfId="0">
      <alignment vertical="top"/>
    </xf>
    <xf numFmtId="0" fontId="7" fillId="2" borderId="3" xfId="0" applyFont="1" applyFill="1" applyBorder="1" applyAlignment="1">
      <alignment horizontal="center"/>
    </xf>
    <xf numFmtId="0" fontId="7" fillId="2" borderId="4" xfId="0" applyFont="1" applyFill="1" applyBorder="1">
      <alignment vertical="top"/>
    </xf>
    <xf numFmtId="0" fontId="0" fillId="2" borderId="5" xfId="0" applyFill="1" applyBorder="1">
      <alignment vertical="top"/>
    </xf>
    <xf numFmtId="0" fontId="7" fillId="2" borderId="6" xfId="0" applyFont="1" applyFill="1" applyBorder="1">
      <alignment vertical="top"/>
    </xf>
    <xf numFmtId="0" fontId="0" fillId="2" borderId="0" xfId="0" applyFill="1" applyBorder="1">
      <alignment vertical="top"/>
    </xf>
    <xf numFmtId="0" fontId="0" fillId="3" borderId="5" xfId="0" applyFill="1" applyBorder="1">
      <alignment vertical="top"/>
    </xf>
    <xf numFmtId="0" fontId="0" fillId="3" borderId="7" xfId="0" applyFill="1" applyBorder="1">
      <alignment vertical="top"/>
    </xf>
    <xf numFmtId="0" fontId="7" fillId="2" borderId="8" xfId="0" applyFont="1" applyFill="1" applyBorder="1">
      <alignment vertical="top"/>
    </xf>
    <xf numFmtId="0" fontId="8" fillId="4" borderId="3" xfId="0" applyFont="1" applyFill="1" applyBorder="1">
      <alignment vertical="top"/>
    </xf>
    <xf numFmtId="0" fontId="8" fillId="4" borderId="9" xfId="0" applyFont="1" applyFill="1" applyBorder="1">
      <alignment vertical="top"/>
    </xf>
    <xf numFmtId="0" fontId="8" fillId="4" borderId="10" xfId="0" applyFont="1" applyFill="1" applyBorder="1">
      <alignment vertical="top"/>
    </xf>
    <xf numFmtId="0" fontId="0" fillId="3" borderId="0" xfId="0" applyFill="1" applyBorder="1">
      <alignment vertical="top"/>
    </xf>
    <xf numFmtId="0" fontId="0" fillId="3" borderId="11" xfId="0" applyFill="1" applyBorder="1">
      <alignment vertical="top"/>
    </xf>
    <xf numFmtId="0" fontId="7" fillId="2" borderId="12" xfId="0" applyFont="1" applyFill="1" applyBorder="1">
      <alignment vertical="top"/>
    </xf>
    <xf numFmtId="0" fontId="7" fillId="2" borderId="13" xfId="0" applyFont="1" applyFill="1" applyBorder="1">
      <alignment vertical="top"/>
    </xf>
    <xf numFmtId="0" fontId="7" fillId="2" borderId="0" xfId="0" applyFont="1" applyFill="1" applyBorder="1">
      <alignment vertical="top"/>
    </xf>
    <xf numFmtId="0" fontId="4" fillId="5" borderId="10" xfId="0" applyFont="1" applyFill="1" applyBorder="1" applyAlignment="1">
      <alignment horizontal="center"/>
    </xf>
    <xf numFmtId="0" fontId="0" fillId="6" borderId="14" xfId="0" applyFill="1" applyBorder="1" applyAlignment="1">
      <alignment horizontal="center"/>
    </xf>
    <xf numFmtId="2" fontId="0" fillId="6" borderId="14" xfId="0" applyNumberFormat="1" applyFill="1" applyBorder="1" applyAlignment="1">
      <alignment horizontal="center"/>
    </xf>
    <xf numFmtId="0" fontId="4" fillId="7" borderId="2" xfId="0" applyFont="1" applyFill="1" applyBorder="1" applyAlignment="1">
      <alignment horizontal="center"/>
    </xf>
    <xf numFmtId="0" fontId="0" fillId="7" borderId="0" xfId="0" applyFill="1" applyAlignment="1">
      <alignment horizontal="center"/>
    </xf>
    <xf numFmtId="1" fontId="0" fillId="7" borderId="0" xfId="0" applyNumberFormat="1" applyFill="1" applyAlignment="1">
      <alignment horizontal="center"/>
    </xf>
    <xf numFmtId="0" fontId="4" fillId="8" borderId="2" xfId="0" applyFont="1" applyFill="1" applyBorder="1" applyAlignment="1">
      <alignment horizontal="center"/>
    </xf>
    <xf numFmtId="166" fontId="0" fillId="0" borderId="6" xfId="0" applyNumberFormat="1" applyBorder="1" applyAlignment="1">
      <alignment horizontal="center"/>
    </xf>
    <xf numFmtId="2" fontId="0" fillId="0" borderId="11" xfId="0" applyNumberFormat="1" applyBorder="1" applyAlignment="1"/>
    <xf numFmtId="2" fontId="4" fillId="0" borderId="10" xfId="0" applyNumberFormat="1" applyFont="1" applyBorder="1" applyAlignment="1"/>
    <xf numFmtId="2" fontId="0" fillId="0" borderId="11" xfId="0" applyNumberFormat="1" applyBorder="1" applyAlignment="1">
      <alignment horizontal="center"/>
    </xf>
    <xf numFmtId="2" fontId="4" fillId="0" borderId="10" xfId="0" applyNumberFormat="1" applyFont="1" applyBorder="1" applyAlignment="1">
      <alignment horizontal="center"/>
    </xf>
    <xf numFmtId="0" fontId="4" fillId="9" borderId="2" xfId="0" applyFont="1" applyFill="1" applyBorder="1" applyAlignment="1">
      <alignment horizontal="center"/>
    </xf>
    <xf numFmtId="0" fontId="7" fillId="0" borderId="0" xfId="0" applyFont="1" applyFill="1" applyBorder="1">
      <alignment vertical="top"/>
    </xf>
    <xf numFmtId="0" fontId="7" fillId="2" borderId="5" xfId="0" applyFont="1" applyFill="1" applyBorder="1">
      <alignment vertical="top"/>
    </xf>
    <xf numFmtId="0" fontId="7" fillId="0" borderId="0" xfId="0" applyFont="1" applyFill="1" applyBorder="1" applyAlignment="1">
      <alignment horizontal="center"/>
    </xf>
    <xf numFmtId="1" fontId="4" fillId="7" borderId="2" xfId="0" applyNumberFormat="1" applyFont="1" applyFill="1" applyBorder="1" applyAlignment="1">
      <alignment horizontal="center"/>
    </xf>
    <xf numFmtId="2" fontId="4" fillId="0" borderId="2" xfId="0" applyNumberFormat="1" applyFont="1" applyFill="1" applyBorder="1" applyAlignment="1"/>
    <xf numFmtId="1" fontId="4" fillId="0" borderId="2" xfId="0" applyNumberFormat="1" applyFont="1" applyFill="1" applyBorder="1" applyAlignment="1">
      <alignment horizontal="center"/>
    </xf>
    <xf numFmtId="0" fontId="4" fillId="0" borderId="6" xfId="0" applyFont="1" applyBorder="1" applyAlignment="1">
      <alignment horizontal="center"/>
    </xf>
    <xf numFmtId="0" fontId="4" fillId="0" borderId="0" xfId="0" applyFont="1" applyBorder="1" applyAlignment="1">
      <alignment horizontal="center"/>
    </xf>
    <xf numFmtId="0" fontId="4" fillId="0" borderId="11" xfId="0" applyFont="1" applyBorder="1" applyAlignment="1">
      <alignment horizontal="center"/>
    </xf>
    <xf numFmtId="2" fontId="0" fillId="0" borderId="6" xfId="0" applyNumberFormat="1" applyBorder="1" applyAlignment="1">
      <alignment horizontal="center"/>
    </xf>
    <xf numFmtId="2" fontId="0" fillId="0" borderId="0" xfId="0" applyNumberFormat="1" applyBorder="1" applyAlignment="1">
      <alignment horizontal="center"/>
    </xf>
    <xf numFmtId="1" fontId="0" fillId="0" borderId="0" xfId="0" applyNumberFormat="1" applyAlignment="1">
      <alignment horizontal="center"/>
    </xf>
    <xf numFmtId="1" fontId="0" fillId="0" borderId="6" xfId="0" applyNumberFormat="1" applyBorder="1" applyAlignment="1">
      <alignment horizontal="center"/>
    </xf>
    <xf numFmtId="1" fontId="4" fillId="0" borderId="3" xfId="0" applyNumberFormat="1" applyFont="1" applyBorder="1" applyAlignment="1">
      <alignment horizontal="center"/>
    </xf>
    <xf numFmtId="1" fontId="4" fillId="0" borderId="2" xfId="0" applyNumberFormat="1" applyFont="1" applyFill="1" applyBorder="1" applyAlignment="1"/>
    <xf numFmtId="2" fontId="4" fillId="0" borderId="8" xfId="0" applyNumberFormat="1" applyFont="1" applyBorder="1" applyAlignment="1">
      <alignment horizontal="center"/>
    </xf>
    <xf numFmtId="2" fontId="0" fillId="0" borderId="12" xfId="0" applyNumberFormat="1" applyBorder="1" applyAlignment="1">
      <alignment horizontal="center"/>
    </xf>
    <xf numFmtId="2" fontId="0" fillId="0" borderId="13" xfId="0" applyNumberFormat="1" applyBorder="1" applyAlignment="1">
      <alignment horizontal="center"/>
    </xf>
    <xf numFmtId="0" fontId="0" fillId="8" borderId="4" xfId="0" applyFill="1" applyBorder="1" applyAlignment="1"/>
    <xf numFmtId="0" fontId="0" fillId="8" borderId="5" xfId="0" applyFill="1" applyBorder="1" applyAlignment="1"/>
    <xf numFmtId="0" fontId="0" fillId="8" borderId="7" xfId="0" applyFill="1" applyBorder="1" applyAlignment="1"/>
    <xf numFmtId="0" fontId="7" fillId="2" borderId="7" xfId="0" applyFont="1" applyFill="1" applyBorder="1">
      <alignment vertical="top"/>
    </xf>
    <xf numFmtId="0" fontId="7" fillId="2" borderId="11" xfId="0" applyFont="1" applyFill="1" applyBorder="1">
      <alignment vertical="top"/>
    </xf>
    <xf numFmtId="2" fontId="4" fillId="0" borderId="0" xfId="0" applyNumberFormat="1" applyFont="1" applyBorder="1" applyAlignment="1">
      <alignment horizontal="center"/>
    </xf>
    <xf numFmtId="167" fontId="0" fillId="0" borderId="0" xfId="0" applyNumberFormat="1" applyAlignment="1"/>
    <xf numFmtId="0" fontId="2" fillId="0" borderId="0" xfId="0" applyFont="1" applyAlignment="1"/>
    <xf numFmtId="2" fontId="4" fillId="0" borderId="0" xfId="0" applyNumberFormat="1" applyFont="1" applyFill="1" applyBorder="1" applyAlignment="1">
      <alignment horizontal="center"/>
    </xf>
    <xf numFmtId="0" fontId="4" fillId="5" borderId="3" xfId="0" applyFont="1" applyFill="1" applyBorder="1" applyAlignment="1">
      <alignment horizontal="center"/>
    </xf>
    <xf numFmtId="0" fontId="4" fillId="5" borderId="10" xfId="0" applyFont="1" applyFill="1" applyBorder="1" applyAlignment="1">
      <alignment horizontal="center"/>
    </xf>
    <xf numFmtId="0" fontId="4" fillId="10" borderId="15" xfId="0" applyFont="1" applyFill="1" applyBorder="1" applyAlignment="1">
      <alignment horizontal="center"/>
    </xf>
    <xf numFmtId="0" fontId="4" fillId="8" borderId="2" xfId="0" applyFont="1" applyFill="1" applyBorder="1" applyAlignment="1">
      <alignment horizontal="center"/>
    </xf>
    <xf numFmtId="2" fontId="4" fillId="0" borderId="8" xfId="0" applyNumberFormat="1" applyFont="1" applyBorder="1" applyAlignment="1">
      <alignment horizontal="center"/>
    </xf>
    <xf numFmtId="2" fontId="4" fillId="0" borderId="12" xfId="0" applyNumberFormat="1" applyFont="1" applyBorder="1" applyAlignment="1">
      <alignment horizontal="center"/>
    </xf>
    <xf numFmtId="2" fontId="4" fillId="0" borderId="13" xfId="0" applyNumberFormat="1" applyFont="1" applyBorder="1" applyAlignment="1">
      <alignment horizontal="center"/>
    </xf>
    <xf numFmtId="0" fontId="4" fillId="9" borderId="0" xfId="0" applyFont="1" applyFill="1" applyBorder="1" applyAlignment="1">
      <alignment horizontal="center" vertical="top"/>
    </xf>
    <xf numFmtId="0" fontId="4" fillId="9" borderId="4" xfId="0" applyFont="1" applyFill="1" applyBorder="1" applyAlignment="1">
      <alignment horizontal="center"/>
    </xf>
    <xf numFmtId="0" fontId="4" fillId="9" borderId="5" xfId="0" applyFont="1" applyFill="1" applyBorder="1" applyAlignment="1">
      <alignment horizontal="center"/>
    </xf>
    <xf numFmtId="0" fontId="4" fillId="9" borderId="7" xfId="0" applyFont="1" applyFill="1" applyBorder="1" applyAlignment="1">
      <alignment horizontal="center"/>
    </xf>
    <xf numFmtId="0" fontId="4" fillId="9" borderId="0" xfId="0" applyFont="1" applyFill="1" applyBorder="1" applyAlignment="1">
      <alignment horizontal="center"/>
    </xf>
    <xf numFmtId="0" fontId="4" fillId="8" borderId="0" xfId="0" applyFont="1" applyFill="1" applyBorder="1" applyAlignment="1">
      <alignment horizontal="center"/>
    </xf>
    <xf numFmtId="0" fontId="2" fillId="2" borderId="6" xfId="0" applyFont="1" applyFill="1" applyBorder="1">
      <alignment vertical="top"/>
    </xf>
  </cellXfs>
  <cellStyles count="9">
    <cellStyle name="Cabecera 1" xfId="1"/>
    <cellStyle name="Cabecera 2" xfId="2"/>
    <cellStyle name="Fecha" xfId="3"/>
    <cellStyle name="Fijo" xfId="4"/>
    <cellStyle name="Monetario" xfId="5"/>
    <cellStyle name="Monetario0" xfId="6"/>
    <cellStyle name="Normal" xfId="0" builtinId="0"/>
    <cellStyle name="Punto0" xfId="7"/>
    <cellStyle name="Total" xfId="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000" b="0" i="0" u="none" strike="noStrike" baseline="0">
                <a:solidFill>
                  <a:srgbClr val="000000"/>
                </a:solidFill>
                <a:latin typeface="Arial"/>
                <a:ea typeface="Arial"/>
                <a:cs typeface="Arial"/>
              </a:defRPr>
            </a:pPr>
            <a:r>
              <a:rPr lang="es-ES"/>
              <a:t>Distribuciones Diámetricas</a:t>
            </a:r>
          </a:p>
        </c:rich>
      </c:tx>
      <c:layout>
        <c:manualLayout>
          <c:xMode val="edge"/>
          <c:yMode val="edge"/>
          <c:x val="0.34757281553398123"/>
          <c:y val="3.8194573956210516E-2"/>
        </c:manualLayout>
      </c:layout>
      <c:spPr>
        <a:noFill/>
        <a:ln w="25400">
          <a:noFill/>
        </a:ln>
      </c:spPr>
    </c:title>
    <c:plotArea>
      <c:layout>
        <c:manualLayout>
          <c:layoutTarget val="inner"/>
          <c:xMode val="edge"/>
          <c:yMode val="edge"/>
          <c:x val="0.12427184466019429"/>
          <c:y val="0.1944451037770723"/>
          <c:w val="0.60776699029126158"/>
          <c:h val="0.60764094930335033"/>
        </c:manualLayout>
      </c:layout>
      <c:lineChart>
        <c:grouping val="standard"/>
        <c:ser>
          <c:idx val="0"/>
          <c:order val="0"/>
          <c:tx>
            <c:v>Estructura actual</c:v>
          </c:tx>
          <c:spPr>
            <a:ln w="12700">
              <a:solidFill>
                <a:srgbClr val="424242"/>
              </a:solidFill>
              <a:prstDash val="solid"/>
            </a:ln>
          </c:spPr>
          <c:marker>
            <c:symbol val="circle"/>
            <c:size val="3"/>
            <c:spPr>
              <a:solidFill>
                <a:srgbClr val="000000"/>
              </a:solidFill>
              <a:ln>
                <a:solidFill>
                  <a:srgbClr val="000000"/>
                </a:solidFill>
                <a:prstDash val="solid"/>
              </a:ln>
            </c:spPr>
          </c:marker>
          <c:cat>
            <c:numRef>
              <c:f>'Est Meta'!$A$14:$A$25</c:f>
              <c:numCache>
                <c:formatCode>General</c:formatCode>
                <c:ptCount val="12"/>
                <c:pt idx="0">
                  <c:v>7.5</c:v>
                </c:pt>
                <c:pt idx="1">
                  <c:v>12.5</c:v>
                </c:pt>
                <c:pt idx="2">
                  <c:v>17.5</c:v>
                </c:pt>
                <c:pt idx="3">
                  <c:v>22.5</c:v>
                </c:pt>
                <c:pt idx="4">
                  <c:v>27.5</c:v>
                </c:pt>
                <c:pt idx="5">
                  <c:v>32.5</c:v>
                </c:pt>
                <c:pt idx="6">
                  <c:v>37.5</c:v>
                </c:pt>
                <c:pt idx="7">
                  <c:v>42.5</c:v>
                </c:pt>
                <c:pt idx="8">
                  <c:v>47.5</c:v>
                </c:pt>
                <c:pt idx="9">
                  <c:v>52.5</c:v>
                </c:pt>
                <c:pt idx="10">
                  <c:v>57.5</c:v>
                </c:pt>
                <c:pt idx="11">
                  <c:v>62.5</c:v>
                </c:pt>
              </c:numCache>
            </c:numRef>
          </c:cat>
          <c:val>
            <c:numRef>
              <c:f>'Est Meta'!$C$14:$C$25</c:f>
              <c:numCache>
                <c:formatCode>0</c:formatCode>
                <c:ptCount val="12"/>
                <c:pt idx="0">
                  <c:v>630</c:v>
                </c:pt>
                <c:pt idx="1">
                  <c:v>385</c:v>
                </c:pt>
                <c:pt idx="2">
                  <c:v>124</c:v>
                </c:pt>
                <c:pt idx="3">
                  <c:v>138</c:v>
                </c:pt>
                <c:pt idx="4">
                  <c:v>53</c:v>
                </c:pt>
                <c:pt idx="5">
                  <c:v>80</c:v>
                </c:pt>
                <c:pt idx="6">
                  <c:v>28.6</c:v>
                </c:pt>
                <c:pt idx="7">
                  <c:v>7</c:v>
                </c:pt>
                <c:pt idx="8">
                  <c:v>15.6</c:v>
                </c:pt>
                <c:pt idx="9">
                  <c:v>26</c:v>
                </c:pt>
                <c:pt idx="10">
                  <c:v>23</c:v>
                </c:pt>
                <c:pt idx="11">
                  <c:v>6.5</c:v>
                </c:pt>
              </c:numCache>
            </c:numRef>
          </c:val>
        </c:ser>
        <c:ser>
          <c:idx val="1"/>
          <c:order val="1"/>
          <c:tx>
            <c:v>Estructura meta</c:v>
          </c:tx>
          <c:spPr>
            <a:ln w="12700">
              <a:solidFill>
                <a:srgbClr val="424242"/>
              </a:solidFill>
              <a:prstDash val="solid"/>
            </a:ln>
          </c:spPr>
          <c:marker>
            <c:symbol val="triangle"/>
            <c:size val="3"/>
            <c:spPr>
              <a:solidFill>
                <a:srgbClr val="424242"/>
              </a:solidFill>
              <a:ln>
                <a:solidFill>
                  <a:srgbClr val="424242"/>
                </a:solidFill>
                <a:prstDash val="solid"/>
              </a:ln>
            </c:spPr>
          </c:marker>
          <c:cat>
            <c:numRef>
              <c:f>'Est Meta'!$A$14:$A$25</c:f>
              <c:numCache>
                <c:formatCode>General</c:formatCode>
                <c:ptCount val="12"/>
                <c:pt idx="0">
                  <c:v>7.5</c:v>
                </c:pt>
                <c:pt idx="1">
                  <c:v>12.5</c:v>
                </c:pt>
                <c:pt idx="2">
                  <c:v>17.5</c:v>
                </c:pt>
                <c:pt idx="3">
                  <c:v>22.5</c:v>
                </c:pt>
                <c:pt idx="4">
                  <c:v>27.5</c:v>
                </c:pt>
                <c:pt idx="5">
                  <c:v>32.5</c:v>
                </c:pt>
                <c:pt idx="6">
                  <c:v>37.5</c:v>
                </c:pt>
                <c:pt idx="7">
                  <c:v>42.5</c:v>
                </c:pt>
                <c:pt idx="8">
                  <c:v>47.5</c:v>
                </c:pt>
                <c:pt idx="9">
                  <c:v>52.5</c:v>
                </c:pt>
                <c:pt idx="10">
                  <c:v>57.5</c:v>
                </c:pt>
                <c:pt idx="11">
                  <c:v>62.5</c:v>
                </c:pt>
              </c:numCache>
            </c:numRef>
          </c:cat>
          <c:val>
            <c:numRef>
              <c:f>'Est Meta'!$H$14:$H$25</c:f>
              <c:numCache>
                <c:formatCode>0</c:formatCode>
                <c:ptCount val="12"/>
                <c:pt idx="0">
                  <c:v>5658.829188240954</c:v>
                </c:pt>
              </c:numCache>
            </c:numRef>
          </c:val>
        </c:ser>
        <c:marker val="1"/>
        <c:axId val="102767232"/>
        <c:axId val="102773888"/>
      </c:lineChart>
      <c:catAx>
        <c:axId val="102767232"/>
        <c:scaling>
          <c:orientation val="minMax"/>
        </c:scaling>
        <c:axPos val="b"/>
        <c:title>
          <c:tx>
            <c:rich>
              <a:bodyPr/>
              <a:lstStyle/>
              <a:p>
                <a:pPr>
                  <a:defRPr lang="es-ES" sz="1000" b="0" i="0" u="none" strike="noStrike" baseline="0">
                    <a:solidFill>
                      <a:srgbClr val="000000"/>
                    </a:solidFill>
                    <a:latin typeface="Arial"/>
                    <a:ea typeface="Arial"/>
                    <a:cs typeface="Arial"/>
                  </a:defRPr>
                </a:pPr>
                <a:r>
                  <a:rPr lang="es-ES"/>
                  <a:t>Clases Diamétricas (cm)</a:t>
                </a:r>
              </a:p>
            </c:rich>
          </c:tx>
          <c:layout>
            <c:manualLayout>
              <c:xMode val="edge"/>
              <c:yMode val="edge"/>
              <c:x val="0.28543689320388455"/>
              <c:y val="0.86805849900478604"/>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lang="es-ES" sz="600" b="0" i="0" u="none" strike="noStrike" baseline="0">
                <a:solidFill>
                  <a:srgbClr val="000000"/>
                </a:solidFill>
                <a:latin typeface="Arial"/>
                <a:ea typeface="Arial"/>
                <a:cs typeface="Arial"/>
              </a:defRPr>
            </a:pPr>
            <a:endParaRPr lang="es-ES"/>
          </a:p>
        </c:txPr>
        <c:crossAx val="102773888"/>
        <c:crosses val="autoZero"/>
        <c:lblAlgn val="ctr"/>
        <c:lblOffset val="100"/>
        <c:tickLblSkip val="1"/>
        <c:tickMarkSkip val="1"/>
      </c:catAx>
      <c:valAx>
        <c:axId val="102773888"/>
        <c:scaling>
          <c:orientation val="minMax"/>
        </c:scaling>
        <c:axPos val="l"/>
        <c:title>
          <c:tx>
            <c:rich>
              <a:bodyPr/>
              <a:lstStyle/>
              <a:p>
                <a:pPr>
                  <a:defRPr lang="es-ES" sz="1000" b="0" i="0" u="none" strike="noStrike" baseline="0">
                    <a:solidFill>
                      <a:srgbClr val="000000"/>
                    </a:solidFill>
                    <a:latin typeface="Arial"/>
                    <a:ea typeface="Arial"/>
                    <a:cs typeface="Arial"/>
                  </a:defRPr>
                </a:pPr>
                <a:r>
                  <a:rPr lang="es-ES"/>
                  <a:t>Frecuencia (ind/ha)</a:t>
                </a:r>
              </a:p>
            </c:rich>
          </c:tx>
          <c:layout>
            <c:manualLayout>
              <c:xMode val="edge"/>
              <c:yMode val="edge"/>
              <c:x val="3.1067961165048542E-2"/>
              <c:y val="0.29861212365764711"/>
            </c:manualLayout>
          </c:layout>
          <c:spPr>
            <a:noFill/>
            <a:ln w="25400">
              <a:noFill/>
            </a:ln>
          </c:spPr>
        </c:title>
        <c:numFmt formatCode="0" sourceLinked="1"/>
        <c:majorTickMark val="cross"/>
        <c:tickLblPos val="nextTo"/>
        <c:spPr>
          <a:ln w="3175">
            <a:solidFill>
              <a:srgbClr val="000000"/>
            </a:solidFill>
            <a:prstDash val="solid"/>
          </a:ln>
        </c:spPr>
        <c:txPr>
          <a:bodyPr rot="0" vert="horz"/>
          <a:lstStyle/>
          <a:p>
            <a:pPr>
              <a:defRPr lang="es-ES" sz="700" b="0" i="0" u="none" strike="noStrike" baseline="0">
                <a:solidFill>
                  <a:srgbClr val="000000"/>
                </a:solidFill>
                <a:latin typeface="Arial"/>
                <a:ea typeface="Arial"/>
                <a:cs typeface="Arial"/>
              </a:defRPr>
            </a:pPr>
            <a:endParaRPr lang="es-ES"/>
          </a:p>
        </c:txPr>
        <c:crossAx val="102767232"/>
        <c:crosses val="autoZero"/>
        <c:crossBetween val="between"/>
      </c:valAx>
      <c:spPr>
        <a:noFill/>
        <a:ln w="25400">
          <a:noFill/>
        </a:ln>
      </c:spPr>
    </c:plotArea>
    <c:legend>
      <c:legendPos val="r"/>
      <c:layout>
        <c:manualLayout>
          <c:xMode val="edge"/>
          <c:yMode val="edge"/>
          <c:x val="0.72233009708737861"/>
          <c:y val="0.42361254751433486"/>
          <c:w val="0.26213592233009703"/>
          <c:h val="0.14930606182882294"/>
        </c:manualLayout>
      </c:layout>
      <c:spPr>
        <a:noFill/>
        <a:ln w="25400">
          <a:noFill/>
        </a:ln>
      </c:spPr>
      <c:txPr>
        <a:bodyPr/>
        <a:lstStyle/>
        <a:p>
          <a:pPr>
            <a:defRPr lang="es-ES" sz="920" b="0" i="0" u="none" strike="noStrike" baseline="0">
              <a:solidFill>
                <a:srgbClr val="000000"/>
              </a:solidFill>
              <a:latin typeface="Arial"/>
              <a:ea typeface="Arial"/>
              <a:cs typeface="Arial"/>
            </a:defRPr>
          </a:pPr>
          <a:endParaRPr lang="es-ES"/>
        </a:p>
      </c:txPr>
    </c:legend>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es-ES"/>
    </a:p>
  </c:txPr>
  <c:printSettings>
    <c:headerFooter alignWithMargins="0"/>
    <c:pageMargins b="1" l="0.75000000000000133" r="0.75000000000000133" t="1" header="0" footer="0"/>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lang="es-ES" sz="1000" b="0" i="0" u="none" strike="noStrike" baseline="0">
                <a:solidFill>
                  <a:srgbClr val="000000"/>
                </a:solidFill>
                <a:latin typeface="Arial"/>
                <a:ea typeface="Arial"/>
                <a:cs typeface="Arial"/>
              </a:defRPr>
            </a:pPr>
            <a:r>
              <a:rPr lang="es-ES"/>
              <a:t>Distribuciones Diámetricas</a:t>
            </a:r>
          </a:p>
        </c:rich>
      </c:tx>
      <c:layout>
        <c:manualLayout>
          <c:xMode val="edge"/>
          <c:yMode val="edge"/>
          <c:x val="0.32126732323260326"/>
          <c:y val="3.5947827141503096E-2"/>
        </c:manualLayout>
      </c:layout>
      <c:spPr>
        <a:noFill/>
        <a:ln w="25400">
          <a:noFill/>
        </a:ln>
      </c:spPr>
    </c:title>
    <c:plotArea>
      <c:layout>
        <c:manualLayout>
          <c:layoutTarget val="inner"/>
          <c:xMode val="edge"/>
          <c:yMode val="edge"/>
          <c:x val="0.14479654004849718"/>
          <c:y val="0.19281107284988019"/>
          <c:w val="0.64705953834172136"/>
          <c:h val="0.62091701426232593"/>
        </c:manualLayout>
      </c:layout>
      <c:lineChart>
        <c:grouping val="standard"/>
        <c:ser>
          <c:idx val="0"/>
          <c:order val="0"/>
          <c:spPr>
            <a:ln w="12700">
              <a:solidFill>
                <a:srgbClr val="424242"/>
              </a:solidFill>
              <a:prstDash val="solid"/>
            </a:ln>
          </c:spPr>
          <c:marker>
            <c:symbol val="circle"/>
            <c:size val="3"/>
            <c:spPr>
              <a:solidFill>
                <a:srgbClr val="000000"/>
              </a:solidFill>
              <a:ln>
                <a:solidFill>
                  <a:srgbClr val="000000"/>
                </a:solidFill>
                <a:prstDash val="solid"/>
              </a:ln>
            </c:spPr>
          </c:marker>
          <c:cat>
            <c:numRef>
              <c:f>Dinámica!$A$12:$A$21</c:f>
              <c:numCache>
                <c:formatCode>General</c:formatCode>
                <c:ptCount val="10"/>
                <c:pt idx="0">
                  <c:v>7.5</c:v>
                </c:pt>
                <c:pt idx="1">
                  <c:v>12.5</c:v>
                </c:pt>
                <c:pt idx="2">
                  <c:v>17.5</c:v>
                </c:pt>
                <c:pt idx="3">
                  <c:v>22.5</c:v>
                </c:pt>
                <c:pt idx="4">
                  <c:v>27.5</c:v>
                </c:pt>
                <c:pt idx="5">
                  <c:v>32.5</c:v>
                </c:pt>
                <c:pt idx="6">
                  <c:v>37.5</c:v>
                </c:pt>
                <c:pt idx="7">
                  <c:v>42.5</c:v>
                </c:pt>
                <c:pt idx="8">
                  <c:v>47.5</c:v>
                </c:pt>
                <c:pt idx="9">
                  <c:v>52.5</c:v>
                </c:pt>
              </c:numCache>
            </c:numRef>
          </c:cat>
          <c:val>
            <c:numRef>
              <c:f>Dinámica!$C$12:$C$21</c:f>
              <c:numCache>
                <c:formatCode>0</c:formatCode>
                <c:ptCount val="10"/>
                <c:pt idx="0">
                  <c:v>5658.829188240954</c:v>
                </c:pt>
              </c:numCache>
            </c:numRef>
          </c:val>
        </c:ser>
        <c:ser>
          <c:idx val="2"/>
          <c:order val="1"/>
          <c:tx>
            <c:v>Remanente</c:v>
          </c:tx>
          <c:val>
            <c:numRef>
              <c:f>Dinámica!$M$12:$M$21</c:f>
              <c:numCache>
                <c:formatCode>0.0</c:formatCode>
                <c:ptCount val="10"/>
                <c:pt idx="0">
                  <c:v>2947.5432282493762</c:v>
                </c:pt>
                <c:pt idx="1">
                  <c:v>0</c:v>
                </c:pt>
                <c:pt idx="2">
                  <c:v>0</c:v>
                </c:pt>
                <c:pt idx="3">
                  <c:v>0</c:v>
                </c:pt>
                <c:pt idx="4">
                  <c:v>0</c:v>
                </c:pt>
                <c:pt idx="5">
                  <c:v>0</c:v>
                </c:pt>
                <c:pt idx="6">
                  <c:v>0</c:v>
                </c:pt>
                <c:pt idx="7">
                  <c:v>0</c:v>
                </c:pt>
                <c:pt idx="8">
                  <c:v>0</c:v>
                </c:pt>
                <c:pt idx="9">
                  <c:v>0</c:v>
                </c:pt>
              </c:numCache>
            </c:numRef>
          </c:val>
        </c:ser>
        <c:marker val="1"/>
        <c:axId val="103188736"/>
        <c:axId val="103195008"/>
      </c:lineChart>
      <c:catAx>
        <c:axId val="103188736"/>
        <c:scaling>
          <c:orientation val="minMax"/>
        </c:scaling>
        <c:axPos val="b"/>
        <c:title>
          <c:tx>
            <c:rich>
              <a:bodyPr/>
              <a:lstStyle/>
              <a:p>
                <a:pPr>
                  <a:defRPr lang="es-ES" sz="1000" b="0" i="0" u="none" strike="noStrike" baseline="0">
                    <a:solidFill>
                      <a:srgbClr val="000000"/>
                    </a:solidFill>
                    <a:latin typeface="Arial"/>
                    <a:ea typeface="Arial"/>
                    <a:cs typeface="Arial"/>
                  </a:defRPr>
                </a:pPr>
                <a:r>
                  <a:rPr lang="es-ES"/>
                  <a:t>Clases Diamétricas (cm)</a:t>
                </a:r>
              </a:p>
            </c:rich>
          </c:tx>
          <c:layout>
            <c:manualLayout>
              <c:xMode val="edge"/>
              <c:yMode val="edge"/>
              <c:x val="0.30316775572654031"/>
              <c:y val="0.87581978853844"/>
            </c:manualLayout>
          </c:layout>
          <c:spPr>
            <a:noFill/>
            <a:ln w="25400">
              <a:noFill/>
            </a:ln>
          </c:spPr>
        </c:title>
        <c:numFmt formatCode="General" sourceLinked="1"/>
        <c:majorTickMark val="cross"/>
        <c:tickLblPos val="nextTo"/>
        <c:spPr>
          <a:ln w="3175">
            <a:solidFill>
              <a:srgbClr val="000000"/>
            </a:solidFill>
            <a:prstDash val="solid"/>
          </a:ln>
        </c:spPr>
        <c:txPr>
          <a:bodyPr rot="0" vert="horz"/>
          <a:lstStyle/>
          <a:p>
            <a:pPr>
              <a:defRPr lang="es-ES" sz="600" b="0" i="0" u="none" strike="noStrike" baseline="0">
                <a:solidFill>
                  <a:srgbClr val="000000"/>
                </a:solidFill>
                <a:latin typeface="Arial"/>
                <a:ea typeface="Arial"/>
                <a:cs typeface="Arial"/>
              </a:defRPr>
            </a:pPr>
            <a:endParaRPr lang="es-ES"/>
          </a:p>
        </c:txPr>
        <c:crossAx val="103195008"/>
        <c:crosses val="autoZero"/>
        <c:lblAlgn val="ctr"/>
        <c:lblOffset val="100"/>
        <c:tickLblSkip val="1"/>
        <c:tickMarkSkip val="1"/>
      </c:catAx>
      <c:valAx>
        <c:axId val="103195008"/>
        <c:scaling>
          <c:orientation val="minMax"/>
        </c:scaling>
        <c:axPos val="l"/>
        <c:title>
          <c:tx>
            <c:rich>
              <a:bodyPr/>
              <a:lstStyle/>
              <a:p>
                <a:pPr>
                  <a:defRPr lang="es-ES" sz="1000" b="0" i="0" u="none" strike="noStrike" baseline="0">
                    <a:solidFill>
                      <a:srgbClr val="000000"/>
                    </a:solidFill>
                    <a:latin typeface="Arial"/>
                    <a:ea typeface="Arial"/>
                    <a:cs typeface="Arial"/>
                  </a:defRPr>
                </a:pPr>
                <a:r>
                  <a:rPr lang="es-ES"/>
                  <a:t>Frecuencia (ind/ha)</a:t>
                </a:r>
              </a:p>
            </c:rich>
          </c:tx>
          <c:layout>
            <c:manualLayout>
              <c:xMode val="edge"/>
              <c:yMode val="edge"/>
              <c:x val="3.6199135012124281E-2"/>
              <c:y val="0.31699447570234668"/>
            </c:manualLayout>
          </c:layout>
          <c:spPr>
            <a:noFill/>
            <a:ln w="25400">
              <a:noFill/>
            </a:ln>
          </c:spPr>
        </c:title>
        <c:numFmt formatCode="0" sourceLinked="1"/>
        <c:majorTickMark val="cross"/>
        <c:tickLblPos val="nextTo"/>
        <c:spPr>
          <a:ln w="3175">
            <a:solidFill>
              <a:srgbClr val="000000"/>
            </a:solidFill>
            <a:prstDash val="solid"/>
          </a:ln>
        </c:spPr>
        <c:txPr>
          <a:bodyPr rot="0" vert="horz"/>
          <a:lstStyle/>
          <a:p>
            <a:pPr>
              <a:defRPr lang="es-ES" sz="700" b="0" i="0" u="none" strike="noStrike" baseline="0">
                <a:solidFill>
                  <a:srgbClr val="000000"/>
                </a:solidFill>
                <a:latin typeface="Arial"/>
                <a:ea typeface="Arial"/>
                <a:cs typeface="Arial"/>
              </a:defRPr>
            </a:pPr>
            <a:endParaRPr lang="es-ES"/>
          </a:p>
        </c:txPr>
        <c:crossAx val="103188736"/>
        <c:crosses val="autoZero"/>
        <c:crossBetween val="between"/>
      </c:valAx>
      <c:spPr>
        <a:noFill/>
        <a:ln w="25400">
          <a:noFill/>
        </a:ln>
      </c:spPr>
    </c:plotArea>
    <c:legend>
      <c:legendPos val="r"/>
      <c:layout>
        <c:manualLayout>
          <c:xMode val="edge"/>
          <c:yMode val="edge"/>
          <c:x val="0.69004601116861763"/>
          <c:y val="0.43464190998362889"/>
          <c:w val="0.28699936317484309"/>
          <c:h val="0.21826336936175128"/>
        </c:manualLayout>
      </c:layout>
      <c:spPr>
        <a:noFill/>
        <a:ln w="25400">
          <a:noFill/>
        </a:ln>
      </c:spPr>
      <c:txPr>
        <a:bodyPr/>
        <a:lstStyle/>
        <a:p>
          <a:pPr>
            <a:defRPr lang="es-ES" sz="920" b="0" i="0" u="none" strike="noStrike" baseline="0">
              <a:solidFill>
                <a:srgbClr val="000000"/>
              </a:solidFill>
              <a:latin typeface="Arial"/>
              <a:ea typeface="Arial"/>
              <a:cs typeface="Arial"/>
            </a:defRPr>
          </a:pPr>
          <a:endParaRPr lang="es-ES"/>
        </a:p>
      </c:txPr>
    </c:legend>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es-ES"/>
    </a:p>
  </c:txPr>
  <c:printSettings>
    <c:headerFooter alignWithMargins="0"/>
    <c:pageMargins b="1" l="0.75000000000000133" r="0.75000000000000133"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28575</xdr:colOff>
      <xdr:row>28</xdr:row>
      <xdr:rowOff>142875</xdr:rowOff>
    </xdr:from>
    <xdr:to>
      <xdr:col>7</xdr:col>
      <xdr:colOff>628650</xdr:colOff>
      <xdr:row>45</xdr:row>
      <xdr:rowOff>133350</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644899</xdr:colOff>
      <xdr:row>5</xdr:row>
      <xdr:rowOff>179854</xdr:rowOff>
    </xdr:from>
    <xdr:to>
      <xdr:col>21</xdr:col>
      <xdr:colOff>156883</xdr:colOff>
      <xdr:row>23</xdr:row>
      <xdr:rowOff>56589</xdr:rowOff>
    </xdr:to>
    <xdr:graphicFrame macro="">
      <xdr:nvGraphicFramePr>
        <xdr:cNvPr id="3090"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A1:R33"/>
  <sheetViews>
    <sheetView tabSelected="1" zoomScale="85" zoomScaleNormal="85" workbookViewId="0">
      <selection activeCell="L7" sqref="L7"/>
    </sheetView>
  </sheetViews>
  <sheetFormatPr baseColWidth="10" defaultColWidth="9.140625" defaultRowHeight="12.75"/>
  <cols>
    <col min="1" max="1" width="14.28515625" customWidth="1"/>
    <col min="2" max="2" width="9.7109375" customWidth="1"/>
    <col min="3" max="3" width="9.85546875" customWidth="1"/>
    <col min="4" max="4" width="10.5703125" customWidth="1"/>
    <col min="5" max="6" width="11.28515625" customWidth="1"/>
    <col min="7" max="7" width="11.85546875" customWidth="1"/>
    <col min="8" max="8" width="15.42578125" customWidth="1"/>
    <col min="9" max="10" width="10.85546875" customWidth="1"/>
    <col min="11" max="11" width="9.140625" customWidth="1"/>
    <col min="12" max="12" width="10.5703125" customWidth="1"/>
    <col min="13" max="13" width="9.140625" customWidth="1"/>
    <col min="14" max="14" width="10.140625" customWidth="1"/>
    <col min="15" max="15" width="11.28515625" customWidth="1"/>
    <col min="16" max="16" width="10.85546875" customWidth="1"/>
    <col min="17" max="17" width="10.42578125" customWidth="1"/>
  </cols>
  <sheetData>
    <row r="1" spans="1:18" ht="23.25">
      <c r="A1" s="20" t="s">
        <v>10</v>
      </c>
      <c r="B1" s="21"/>
      <c r="C1" s="21"/>
      <c r="D1" s="21"/>
      <c r="E1" s="21"/>
      <c r="F1" s="21"/>
      <c r="G1" s="21"/>
      <c r="H1" s="22"/>
    </row>
    <row r="3" spans="1:18" s="11" customFormat="1" ht="15.75">
      <c r="A3" s="12" t="s">
        <v>11</v>
      </c>
      <c r="B3" s="13" t="s">
        <v>9</v>
      </c>
      <c r="C3" s="14"/>
      <c r="D3" s="14"/>
      <c r="E3" s="14"/>
      <c r="F3" s="14"/>
      <c r="G3" s="17"/>
      <c r="H3" s="18"/>
    </row>
    <row r="4" spans="1:18" s="11" customFormat="1" ht="15.75">
      <c r="B4" s="81" t="s">
        <v>44</v>
      </c>
      <c r="C4" s="16"/>
      <c r="D4" s="16"/>
      <c r="E4" s="16"/>
      <c r="F4" s="16"/>
      <c r="G4" s="23"/>
      <c r="H4" s="24"/>
    </row>
    <row r="5" spans="1:18" s="11" customFormat="1" ht="15.75">
      <c r="B5" s="19" t="s">
        <v>21</v>
      </c>
      <c r="C5" s="25"/>
      <c r="D5" s="25"/>
      <c r="E5" s="25"/>
      <c r="F5" s="25"/>
      <c r="G5" s="25"/>
      <c r="H5" s="26"/>
    </row>
    <row r="7" spans="1:18" ht="15" customHeight="1">
      <c r="B7" s="68" t="s">
        <v>0</v>
      </c>
      <c r="C7" s="69"/>
      <c r="D7" s="29">
        <v>52.5</v>
      </c>
      <c r="E7" s="28" t="s">
        <v>4</v>
      </c>
      <c r="F7" s="30">
        <f>EXP(F8*D7)</f>
        <v>70.624960850392526</v>
      </c>
    </row>
    <row r="8" spans="1:18" ht="15" customHeight="1">
      <c r="B8" s="68" t="s">
        <v>2</v>
      </c>
      <c r="C8" s="69"/>
      <c r="D8" s="29">
        <v>5</v>
      </c>
      <c r="E8" s="28" t="s">
        <v>5</v>
      </c>
      <c r="F8" s="30">
        <f>LN(D10)/D8</f>
        <v>8.1093021621632871E-2</v>
      </c>
    </row>
    <row r="9" spans="1:18" ht="15" customHeight="1">
      <c r="B9" s="68" t="s">
        <v>1</v>
      </c>
      <c r="C9" s="69"/>
      <c r="D9" s="29">
        <v>25</v>
      </c>
      <c r="E9" s="28" t="s">
        <v>12</v>
      </c>
      <c r="F9" s="30">
        <f>D9/G26</f>
        <v>147.19913348470092</v>
      </c>
    </row>
    <row r="10" spans="1:18" ht="15" customHeight="1">
      <c r="B10" s="68" t="s">
        <v>3</v>
      </c>
      <c r="C10" s="69"/>
      <c r="D10" s="29">
        <f>+Dinámica!I7</f>
        <v>1.5</v>
      </c>
    </row>
    <row r="11" spans="1:18" ht="15" customHeight="1"/>
    <row r="12" spans="1:18">
      <c r="B12" s="70" t="s">
        <v>13</v>
      </c>
      <c r="C12" s="70"/>
      <c r="D12" s="70"/>
      <c r="E12" s="70"/>
      <c r="F12" s="70" t="s">
        <v>15</v>
      </c>
      <c r="G12" s="70"/>
      <c r="H12" s="70" t="s">
        <v>14</v>
      </c>
      <c r="I12" s="70"/>
      <c r="J12" s="70"/>
      <c r="K12" s="70" t="s">
        <v>16</v>
      </c>
      <c r="L12" s="70"/>
      <c r="M12" s="70" t="s">
        <v>17</v>
      </c>
      <c r="N12" s="70"/>
      <c r="O12" s="70"/>
      <c r="P12" s="40" t="s">
        <v>22</v>
      </c>
      <c r="Q12" s="40" t="s">
        <v>23</v>
      </c>
    </row>
    <row r="13" spans="1:18">
      <c r="A13" s="34" t="s">
        <v>27</v>
      </c>
      <c r="B13" s="34" t="s">
        <v>6</v>
      </c>
      <c r="C13" s="34" t="s">
        <v>18</v>
      </c>
      <c r="D13" s="34" t="s">
        <v>19</v>
      </c>
      <c r="E13" s="34" t="s">
        <v>20</v>
      </c>
      <c r="F13" s="34" t="s">
        <v>18</v>
      </c>
      <c r="G13" s="34" t="s">
        <v>19</v>
      </c>
      <c r="H13" s="34" t="s">
        <v>18</v>
      </c>
      <c r="I13" s="34" t="s">
        <v>19</v>
      </c>
      <c r="J13" s="34" t="s">
        <v>20</v>
      </c>
      <c r="K13" s="34" t="s">
        <v>18</v>
      </c>
      <c r="L13" s="34" t="s">
        <v>20</v>
      </c>
      <c r="M13" s="34" t="s">
        <v>18</v>
      </c>
      <c r="N13" s="34" t="s">
        <v>19</v>
      </c>
      <c r="O13" s="34" t="s">
        <v>20</v>
      </c>
      <c r="P13" s="71" t="str">
        <f>+O13</f>
        <v>Vol (m3/ha)</v>
      </c>
      <c r="Q13" s="71"/>
    </row>
    <row r="14" spans="1:18">
      <c r="A14" s="32">
        <v>7.5</v>
      </c>
      <c r="B14" s="32">
        <v>8.5</v>
      </c>
      <c r="C14" s="33">
        <v>630</v>
      </c>
      <c r="D14" s="3">
        <f t="shared" ref="D14:D25" si="0">0.7854*(A14/100)^2*C14</f>
        <v>2.7832612499999998</v>
      </c>
      <c r="E14" s="3">
        <f>EXP(-10.134164+2.218725*LN(A14)+0.786149*LN(B14))*C14</f>
        <v>11.757394925662322</v>
      </c>
      <c r="F14" s="50">
        <f>IF(A14&lt;=$D$7,$F$7*EXP(-$F$8*A14),0)</f>
        <v>38.443359375</v>
      </c>
      <c r="G14" s="38">
        <f t="shared" ref="G14:G25" si="1">0.7854*(A14/100)^2*F14</f>
        <v>0.16983795629882811</v>
      </c>
      <c r="H14" s="52">
        <f t="shared" ref="H14:H25" si="2">F14*$F$9</f>
        <v>5658.829188240954</v>
      </c>
      <c r="I14" s="3">
        <f t="shared" ref="I14:I25" si="3">0.7854*(A14/100)^2*H14</f>
        <v>25.000000000000004</v>
      </c>
      <c r="J14" s="3">
        <f t="shared" ref="J14:J25" si="4">EXP(-10.134164+2.218725*LN(A14)+0.786149*LN(B14))*H14</f>
        <v>105.60807870319687</v>
      </c>
      <c r="K14" s="53">
        <f t="shared" ref="K14:K25" si="5">IF((C14-H14 )&gt;=0,(C14-H14),0)</f>
        <v>0</v>
      </c>
      <c r="L14" s="35">
        <f>IF((E14-J14 )&gt;=0,(E14-J14),0)</f>
        <v>0</v>
      </c>
      <c r="M14" s="6">
        <f>+C14-K14</f>
        <v>630</v>
      </c>
      <c r="N14" s="1">
        <f t="shared" ref="N14:N25" si="6">0.7854*(A14/100)^2*M14</f>
        <v>2.7832612499999998</v>
      </c>
      <c r="O14" s="36">
        <f t="shared" ref="O14:O25" si="7">EXP(-10.134164+2.218725*LN(A14)+0.786149*LN(B14))*M14</f>
        <v>11.757394925662322</v>
      </c>
      <c r="P14" s="8">
        <f>+L14</f>
        <v>0</v>
      </c>
      <c r="Q14" s="2"/>
      <c r="R14" s="6"/>
    </row>
    <row r="15" spans="1:18">
      <c r="A15" s="32">
        <v>12.5</v>
      </c>
      <c r="B15" s="32">
        <v>10.8</v>
      </c>
      <c r="C15" s="33">
        <v>385</v>
      </c>
      <c r="D15" s="3"/>
      <c r="E15" s="3"/>
      <c r="F15" s="50"/>
      <c r="G15" s="38"/>
      <c r="H15" s="52"/>
      <c r="I15" s="3"/>
      <c r="J15" s="3"/>
      <c r="K15" s="53"/>
      <c r="L15" s="35"/>
      <c r="M15" s="6"/>
      <c r="N15" s="1"/>
      <c r="O15" s="36"/>
      <c r="P15" s="8"/>
      <c r="Q15" s="9"/>
    </row>
    <row r="16" spans="1:18">
      <c r="A16" s="32">
        <v>17.5</v>
      </c>
      <c r="B16" s="32">
        <v>12.7</v>
      </c>
      <c r="C16" s="33">
        <v>124</v>
      </c>
      <c r="D16" s="3"/>
      <c r="E16" s="3"/>
      <c r="F16" s="50"/>
      <c r="G16" s="38"/>
      <c r="H16" s="52"/>
      <c r="I16" s="3"/>
      <c r="J16" s="3"/>
      <c r="K16" s="53"/>
      <c r="L16" s="35"/>
      <c r="M16" s="6"/>
      <c r="N16" s="1"/>
      <c r="O16" s="36"/>
      <c r="P16" s="8"/>
      <c r="Q16" s="9"/>
    </row>
    <row r="17" spans="1:18">
      <c r="A17" s="32">
        <v>22.5</v>
      </c>
      <c r="B17" s="32">
        <v>14.4</v>
      </c>
      <c r="C17" s="33">
        <v>138</v>
      </c>
      <c r="D17" s="3"/>
      <c r="E17" s="3"/>
      <c r="F17" s="50"/>
      <c r="G17" s="38"/>
      <c r="H17" s="52"/>
      <c r="I17" s="3"/>
      <c r="J17" s="3"/>
      <c r="K17" s="53"/>
      <c r="L17" s="35"/>
      <c r="M17" s="6"/>
      <c r="N17" s="1"/>
      <c r="O17" s="36"/>
      <c r="P17" s="8"/>
      <c r="Q17" s="9"/>
    </row>
    <row r="18" spans="1:18">
      <c r="A18" s="32">
        <v>27.5</v>
      </c>
      <c r="B18" s="32">
        <v>15.8</v>
      </c>
      <c r="C18" s="33">
        <v>53</v>
      </c>
      <c r="D18" s="3"/>
      <c r="E18" s="3"/>
      <c r="F18" s="50"/>
      <c r="G18" s="38"/>
      <c r="H18" s="52"/>
      <c r="I18" s="3"/>
      <c r="J18" s="3"/>
      <c r="K18" s="53"/>
      <c r="L18" s="35"/>
      <c r="M18" s="6"/>
      <c r="N18" s="1"/>
      <c r="O18" s="36"/>
      <c r="P18" s="8"/>
      <c r="Q18" s="9"/>
    </row>
    <row r="19" spans="1:18">
      <c r="A19" s="32">
        <v>32.5</v>
      </c>
      <c r="B19" s="32">
        <v>17.2</v>
      </c>
      <c r="C19" s="33">
        <v>80</v>
      </c>
      <c r="D19" s="3"/>
      <c r="E19" s="3"/>
      <c r="F19" s="50"/>
      <c r="G19" s="38"/>
      <c r="H19" s="52"/>
      <c r="I19" s="3"/>
      <c r="J19" s="3"/>
      <c r="K19" s="53"/>
      <c r="L19" s="35"/>
      <c r="M19" s="6"/>
      <c r="N19" s="1"/>
      <c r="O19" s="36"/>
      <c r="P19" s="9"/>
      <c r="Q19" s="9">
        <f>+L19</f>
        <v>0</v>
      </c>
    </row>
    <row r="20" spans="1:18">
      <c r="A20" s="32">
        <v>37.5</v>
      </c>
      <c r="B20" s="32">
        <v>18.399999999999999</v>
      </c>
      <c r="C20" s="33">
        <v>28.6</v>
      </c>
      <c r="D20" s="3"/>
      <c r="E20" s="3"/>
      <c r="F20" s="50"/>
      <c r="G20" s="38"/>
      <c r="H20" s="52"/>
      <c r="I20" s="3"/>
      <c r="J20" s="3"/>
      <c r="K20" s="53"/>
      <c r="L20" s="35"/>
      <c r="M20" s="6"/>
      <c r="N20" s="1"/>
      <c r="O20" s="36"/>
      <c r="P20" s="9"/>
      <c r="Q20" s="9"/>
    </row>
    <row r="21" spans="1:18">
      <c r="A21" s="32">
        <v>42.5</v>
      </c>
      <c r="B21" s="32">
        <v>19.5</v>
      </c>
      <c r="C21" s="33">
        <v>7</v>
      </c>
      <c r="D21" s="3"/>
      <c r="E21" s="3"/>
      <c r="F21" s="50"/>
      <c r="G21" s="38"/>
      <c r="H21" s="52"/>
      <c r="I21" s="3"/>
      <c r="J21" s="3"/>
      <c r="K21" s="53"/>
      <c r="L21" s="35"/>
      <c r="M21" s="6"/>
      <c r="N21" s="1"/>
      <c r="O21" s="36"/>
      <c r="P21" s="9"/>
      <c r="Q21" s="9"/>
    </row>
    <row r="22" spans="1:18">
      <c r="A22" s="32">
        <v>47.5</v>
      </c>
      <c r="B22" s="32">
        <v>20.6</v>
      </c>
      <c r="C22" s="33">
        <v>15.6</v>
      </c>
      <c r="D22" s="3"/>
      <c r="E22" s="3"/>
      <c r="F22" s="50"/>
      <c r="G22" s="38"/>
      <c r="H22" s="52"/>
      <c r="I22" s="3"/>
      <c r="J22" s="3"/>
      <c r="K22" s="53"/>
      <c r="L22" s="35"/>
      <c r="M22" s="6"/>
      <c r="N22" s="1"/>
      <c r="O22" s="36"/>
      <c r="P22" s="9"/>
      <c r="Q22" s="9"/>
    </row>
    <row r="23" spans="1:18">
      <c r="A23" s="32">
        <v>52.5</v>
      </c>
      <c r="B23" s="32">
        <v>21.6</v>
      </c>
      <c r="C23" s="33">
        <v>26</v>
      </c>
      <c r="D23" s="3"/>
      <c r="E23" s="3"/>
      <c r="F23" s="50"/>
      <c r="G23" s="38"/>
      <c r="H23" s="52"/>
      <c r="I23" s="3"/>
      <c r="J23" s="3"/>
      <c r="K23" s="53"/>
      <c r="L23" s="35"/>
      <c r="M23" s="6"/>
      <c r="N23" s="1"/>
      <c r="O23" s="36"/>
      <c r="P23" s="9"/>
      <c r="Q23" s="9"/>
    </row>
    <row r="24" spans="1:18">
      <c r="A24" s="32">
        <v>57.5</v>
      </c>
      <c r="B24" s="32">
        <v>22.6</v>
      </c>
      <c r="C24" s="33">
        <v>23</v>
      </c>
      <c r="D24" s="3"/>
      <c r="E24" s="3"/>
      <c r="F24" s="50"/>
      <c r="G24" s="38"/>
      <c r="H24" s="52"/>
      <c r="I24" s="3"/>
      <c r="J24" s="3"/>
      <c r="K24" s="53"/>
      <c r="L24" s="35"/>
      <c r="M24" s="6"/>
      <c r="N24" s="1"/>
      <c r="O24" s="36"/>
      <c r="P24" s="9"/>
      <c r="Q24" s="9"/>
    </row>
    <row r="25" spans="1:18">
      <c r="A25" s="32">
        <v>62.5</v>
      </c>
      <c r="B25" s="32">
        <v>23.5</v>
      </c>
      <c r="C25" s="33">
        <v>6.5</v>
      </c>
      <c r="D25" s="3"/>
      <c r="E25" s="3"/>
      <c r="F25" s="50"/>
      <c r="G25" s="38"/>
      <c r="H25" s="52"/>
      <c r="I25" s="3"/>
      <c r="J25" s="3"/>
      <c r="K25" s="53"/>
      <c r="L25" s="35"/>
      <c r="M25" s="6"/>
      <c r="N25" s="1"/>
      <c r="O25" s="36"/>
      <c r="P25" s="9"/>
      <c r="Q25" s="9"/>
    </row>
    <row r="26" spans="1:18">
      <c r="A26" s="31" t="s">
        <v>7</v>
      </c>
      <c r="B26" s="31"/>
      <c r="C26" s="44">
        <f t="shared" ref="C26:I26" si="8">SUM(C14:C25)</f>
        <v>1516.6999999999998</v>
      </c>
      <c r="D26" s="10">
        <f t="shared" si="8"/>
        <v>2.7832612499999998</v>
      </c>
      <c r="E26" s="10">
        <f t="shared" si="8"/>
        <v>11.757394925662322</v>
      </c>
      <c r="F26" s="54">
        <f t="shared" si="8"/>
        <v>38.443359375</v>
      </c>
      <c r="G26" s="39">
        <f t="shared" si="8"/>
        <v>0.16983795629882811</v>
      </c>
      <c r="H26" s="46">
        <f t="shared" si="8"/>
        <v>5658.829188240954</v>
      </c>
      <c r="I26" s="10">
        <f t="shared" si="8"/>
        <v>25.000000000000004</v>
      </c>
      <c r="J26" s="10">
        <f t="shared" ref="J26:O26" si="9">SUM(J14:J25)</f>
        <v>105.60807870319687</v>
      </c>
      <c r="K26" s="54">
        <f>SUM(K14:K25)</f>
        <v>0</v>
      </c>
      <c r="L26" s="39">
        <f t="shared" si="9"/>
        <v>0</v>
      </c>
      <c r="M26" s="55">
        <f t="shared" si="9"/>
        <v>630</v>
      </c>
      <c r="N26" s="45">
        <f t="shared" si="9"/>
        <v>2.7832612499999998</v>
      </c>
      <c r="O26" s="37">
        <f t="shared" si="9"/>
        <v>11.757394925662322</v>
      </c>
      <c r="P26" s="10">
        <f>SUM(P14:P18)</f>
        <v>0</v>
      </c>
      <c r="Q26" s="10">
        <f>SUM(Q19:Q25)</f>
        <v>0</v>
      </c>
      <c r="R26" s="1"/>
    </row>
    <row r="27" spans="1:18">
      <c r="K27" s="1"/>
    </row>
    <row r="28" spans="1:18">
      <c r="I28" s="1"/>
      <c r="L28" s="1"/>
      <c r="P28" s="1"/>
    </row>
    <row r="29" spans="1:18">
      <c r="I29" s="1"/>
      <c r="L29" s="1"/>
    </row>
    <row r="30" spans="1:18">
      <c r="I30" s="1"/>
      <c r="L30" s="1"/>
    </row>
    <row r="31" spans="1:18">
      <c r="I31" s="1"/>
      <c r="L31" s="1"/>
    </row>
    <row r="32" spans="1:18">
      <c r="I32" s="1"/>
      <c r="L32" s="1"/>
    </row>
    <row r="33" spans="12:12">
      <c r="L33" s="1"/>
    </row>
  </sheetData>
  <mergeCells count="10">
    <mergeCell ref="P13:Q13"/>
    <mergeCell ref="B10:C10"/>
    <mergeCell ref="B12:E12"/>
    <mergeCell ref="H12:J12"/>
    <mergeCell ref="F12:G12"/>
    <mergeCell ref="B7:C7"/>
    <mergeCell ref="B8:C8"/>
    <mergeCell ref="B9:C9"/>
    <mergeCell ref="K12:L12"/>
    <mergeCell ref="M12:O12"/>
  </mergeCells>
  <phoneticPr fontId="0" type="noConversion"/>
  <pageMargins left="0.75" right="0.75" top="1" bottom="1" header="0"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dimension ref="A1:AB32"/>
  <sheetViews>
    <sheetView zoomScale="85" zoomScaleNormal="85" workbookViewId="0">
      <selection activeCell="R35" sqref="R35"/>
    </sheetView>
  </sheetViews>
  <sheetFormatPr baseColWidth="10" defaultRowHeight="12.75"/>
  <cols>
    <col min="1" max="1" width="14.42578125" customWidth="1"/>
    <col min="2" max="2" width="10.28515625" customWidth="1"/>
    <col min="3" max="3" width="14" style="2" customWidth="1"/>
    <col min="4" max="4" width="11.140625" style="2" customWidth="1"/>
    <col min="5" max="5" width="9.7109375" customWidth="1"/>
    <col min="6" max="6" width="9.28515625" customWidth="1"/>
    <col min="7" max="7" width="9.5703125" customWidth="1"/>
    <col min="8" max="8" width="10.85546875" customWidth="1"/>
    <col min="10" max="10" width="9.85546875" customWidth="1"/>
    <col min="11" max="12" width="9.7109375" customWidth="1"/>
    <col min="13" max="13" width="13.85546875" customWidth="1"/>
    <col min="14" max="21" width="9.7109375" customWidth="1"/>
    <col min="22" max="22" width="8" customWidth="1"/>
    <col min="23" max="23" width="7.7109375" customWidth="1"/>
    <col min="24" max="24" width="11.85546875" customWidth="1"/>
    <col min="26" max="26" width="16.5703125" customWidth="1"/>
    <col min="27" max="27" width="16.5703125" style="2" customWidth="1"/>
  </cols>
  <sheetData>
    <row r="1" spans="1:28" ht="23.25">
      <c r="A1" s="20" t="s">
        <v>10</v>
      </c>
      <c r="B1" s="20"/>
      <c r="C1" s="20"/>
      <c r="D1" s="20"/>
      <c r="E1" s="20"/>
      <c r="F1" s="20"/>
      <c r="G1" s="20"/>
      <c r="H1" s="22"/>
    </row>
    <row r="2" spans="1:28">
      <c r="A2" s="2"/>
      <c r="B2" s="2"/>
      <c r="C2"/>
      <c r="D2"/>
    </row>
    <row r="3" spans="1:28" ht="15.75">
      <c r="A3" s="12" t="s">
        <v>24</v>
      </c>
      <c r="B3" s="13" t="s">
        <v>25</v>
      </c>
      <c r="C3" s="42"/>
      <c r="D3" s="42"/>
      <c r="E3" s="42"/>
      <c r="F3" s="42"/>
      <c r="G3" s="42"/>
      <c r="H3" s="62"/>
    </row>
    <row r="4" spans="1:28" ht="15.75">
      <c r="A4" s="43"/>
      <c r="B4" s="15" t="s">
        <v>35</v>
      </c>
      <c r="C4" s="27"/>
      <c r="D4" s="27"/>
      <c r="E4" s="27"/>
      <c r="F4" s="27"/>
      <c r="G4" s="27"/>
      <c r="H4" s="63"/>
    </row>
    <row r="5" spans="1:28" ht="15.75">
      <c r="A5" s="11"/>
      <c r="B5" s="19" t="s">
        <v>36</v>
      </c>
      <c r="C5" s="25"/>
      <c r="D5" s="25"/>
      <c r="E5" s="25"/>
      <c r="F5" s="25"/>
      <c r="G5" s="25"/>
      <c r="H5" s="26"/>
    </row>
    <row r="6" spans="1:28" ht="15.75">
      <c r="A6" s="11"/>
      <c r="C6" s="41"/>
      <c r="D6" s="41"/>
      <c r="E6" s="41"/>
      <c r="F6" s="41"/>
      <c r="G6" s="41"/>
      <c r="H6" s="41"/>
    </row>
    <row r="7" spans="1:28" ht="15" customHeight="1">
      <c r="C7" s="68" t="s">
        <v>3</v>
      </c>
      <c r="D7" s="69"/>
      <c r="E7" s="29">
        <f>+'Est Meta'!D10</f>
        <v>1.5</v>
      </c>
      <c r="G7" s="41" t="s">
        <v>42</v>
      </c>
      <c r="I7" s="66">
        <v>1.5</v>
      </c>
    </row>
    <row r="8" spans="1:28" ht="15.75">
      <c r="C8" s="68" t="s">
        <v>28</v>
      </c>
      <c r="D8" s="69"/>
      <c r="E8" s="29">
        <v>25</v>
      </c>
      <c r="G8" s="41"/>
    </row>
    <row r="9" spans="1:28">
      <c r="A9" s="4"/>
      <c r="W9" s="7"/>
      <c r="X9" s="7"/>
    </row>
    <row r="10" spans="1:28">
      <c r="A10" s="70" t="s">
        <v>13</v>
      </c>
      <c r="B10" s="70"/>
      <c r="C10" s="70"/>
      <c r="D10" s="75" t="s">
        <v>31</v>
      </c>
      <c r="E10" s="75"/>
      <c r="F10" s="75"/>
      <c r="G10" s="75"/>
      <c r="H10" s="70" t="s">
        <v>16</v>
      </c>
      <c r="I10" s="70"/>
      <c r="J10" s="40" t="s">
        <v>22</v>
      </c>
      <c r="K10" s="40" t="s">
        <v>23</v>
      </c>
      <c r="L10" s="79"/>
      <c r="M10" s="40" t="s">
        <v>43</v>
      </c>
      <c r="W10" s="76" t="s">
        <v>33</v>
      </c>
      <c r="X10" s="77"/>
      <c r="Y10" s="78"/>
    </row>
    <row r="11" spans="1:28">
      <c r="A11" s="34" t="s">
        <v>27</v>
      </c>
      <c r="B11" s="34" t="s">
        <v>6</v>
      </c>
      <c r="C11" s="34" t="s">
        <v>18</v>
      </c>
      <c r="D11" s="34" t="s">
        <v>29</v>
      </c>
      <c r="E11" s="34" t="s">
        <v>30</v>
      </c>
      <c r="F11" s="34" t="s">
        <v>26</v>
      </c>
      <c r="G11" s="34" t="s">
        <v>8</v>
      </c>
      <c r="H11" s="34" t="s">
        <v>18</v>
      </c>
      <c r="I11" s="34" t="s">
        <v>20</v>
      </c>
      <c r="J11" s="71" t="str">
        <f t="shared" ref="J11:J16" si="0">+I11</f>
        <v>Vol (m3/ha)</v>
      </c>
      <c r="K11" s="71"/>
      <c r="L11" s="80"/>
      <c r="M11" s="2"/>
      <c r="W11" s="47" t="s">
        <v>32</v>
      </c>
      <c r="X11" s="48" t="s">
        <v>41</v>
      </c>
      <c r="Y11" s="49" t="s">
        <v>16</v>
      </c>
    </row>
    <row r="12" spans="1:28">
      <c r="A12" s="2">
        <v>7.5</v>
      </c>
      <c r="B12" s="2">
        <v>8.5</v>
      </c>
      <c r="C12" s="52">
        <f>+'Est Meta'!H14</f>
        <v>5658.829188240954</v>
      </c>
      <c r="D12" s="3">
        <f>A12^0.259743*0.051624+0.0087</f>
        <v>9.5824979683982306E-2</v>
      </c>
      <c r="E12" s="52">
        <f>5/D12</f>
        <v>52.178461362468504</v>
      </c>
      <c r="F12" s="8">
        <f>+C12-C13</f>
        <v>5658.829188240954</v>
      </c>
      <c r="G12" s="8">
        <f>+F12/E12</f>
        <v>108.4514383996631</v>
      </c>
      <c r="H12" s="52">
        <f>+G12*$E$8</f>
        <v>2711.2859599915778</v>
      </c>
      <c r="I12" s="3">
        <f>EXP(-10.134164+2.218725*LN(A12)+0.786149*LN(B12))*H12</f>
        <v>50.599459980991227</v>
      </c>
      <c r="J12" s="3">
        <f t="shared" si="0"/>
        <v>50.599459980991227</v>
      </c>
      <c r="K12" s="3"/>
      <c r="L12" s="3"/>
      <c r="M12" s="8">
        <f>+C12-H12</f>
        <v>2947.5432282493762</v>
      </c>
      <c r="N12" s="3"/>
      <c r="O12" s="3"/>
      <c r="P12" s="3"/>
      <c r="Q12" s="3"/>
      <c r="R12" s="3"/>
      <c r="S12" s="3"/>
      <c r="T12" s="3"/>
      <c r="U12" s="3"/>
      <c r="W12" s="50">
        <f>0.7854*(A12/100)^2*C12</f>
        <v>25.000000000000004</v>
      </c>
      <c r="X12" s="51">
        <f>+W12-Y12</f>
        <v>13.021877539502212</v>
      </c>
      <c r="Y12" s="38">
        <f>0.7854*(A12/100)^2*H12</f>
        <v>11.978122460497792</v>
      </c>
      <c r="AB12" s="65"/>
    </row>
    <row r="13" spans="1:28">
      <c r="A13" s="2">
        <v>12.5</v>
      </c>
      <c r="B13" s="2">
        <v>10.8</v>
      </c>
      <c r="C13" s="52"/>
      <c r="D13" s="3"/>
      <c r="E13" s="52"/>
      <c r="F13" s="8"/>
      <c r="G13" s="8"/>
      <c r="H13" s="52"/>
      <c r="I13" s="3"/>
      <c r="J13" s="3">
        <f t="shared" si="0"/>
        <v>0</v>
      </c>
      <c r="K13" s="3"/>
      <c r="L13" s="3"/>
      <c r="M13" s="8">
        <f>+C13-H13</f>
        <v>0</v>
      </c>
      <c r="N13" s="3"/>
      <c r="O13" s="3"/>
      <c r="P13" s="3"/>
      <c r="Q13" s="3"/>
      <c r="R13" s="3"/>
      <c r="S13" s="3"/>
      <c r="T13" s="3"/>
      <c r="U13" s="3"/>
      <c r="W13" s="50">
        <f t="shared" ref="W13:W23" si="1">0.7854*(A13/100)^2*C13</f>
        <v>0</v>
      </c>
      <c r="X13" s="51">
        <f t="shared" ref="X13:X23" si="2">+W13-Y13</f>
        <v>0</v>
      </c>
      <c r="Y13" s="38">
        <f t="shared" ref="Y13:Y23" si="3">0.7854*(A13/100)^2*H13</f>
        <v>0</v>
      </c>
      <c r="AB13" s="65"/>
    </row>
    <row r="14" spans="1:28">
      <c r="A14" s="2">
        <v>17.5</v>
      </c>
      <c r="B14" s="2">
        <v>12.7</v>
      </c>
      <c r="C14" s="52"/>
      <c r="D14" s="3"/>
      <c r="E14" s="52"/>
      <c r="F14" s="8"/>
      <c r="G14" s="8"/>
      <c r="H14" s="52"/>
      <c r="I14" s="3"/>
      <c r="J14" s="3">
        <f t="shared" si="0"/>
        <v>0</v>
      </c>
      <c r="K14" s="3"/>
      <c r="L14" s="3"/>
      <c r="M14" s="8">
        <f>+C14-H14</f>
        <v>0</v>
      </c>
      <c r="N14" s="3"/>
      <c r="O14" s="3"/>
      <c r="P14" s="3"/>
      <c r="Q14" s="3"/>
      <c r="R14" s="3"/>
      <c r="S14" s="3"/>
      <c r="T14" s="3"/>
      <c r="U14" s="3"/>
      <c r="W14" s="50">
        <f t="shared" si="1"/>
        <v>0</v>
      </c>
      <c r="X14" s="51">
        <f t="shared" si="2"/>
        <v>0</v>
      </c>
      <c r="Y14" s="38">
        <f>0.7854*(A14/100)^2*H14</f>
        <v>0</v>
      </c>
      <c r="AB14" s="65"/>
    </row>
    <row r="15" spans="1:28">
      <c r="A15" s="2">
        <v>22.5</v>
      </c>
      <c r="B15" s="2">
        <v>14.4</v>
      </c>
      <c r="C15" s="52"/>
      <c r="D15" s="3"/>
      <c r="E15" s="52"/>
      <c r="F15" s="8"/>
      <c r="G15" s="8"/>
      <c r="H15" s="52"/>
      <c r="I15" s="3"/>
      <c r="J15" s="3">
        <f t="shared" si="0"/>
        <v>0</v>
      </c>
      <c r="K15" s="3"/>
      <c r="L15" s="3"/>
      <c r="M15" s="8">
        <f>+C15-H15</f>
        <v>0</v>
      </c>
      <c r="N15" s="3"/>
      <c r="O15" s="3"/>
      <c r="P15" s="3"/>
      <c r="Q15" s="3"/>
      <c r="R15" s="3"/>
      <c r="S15" s="3"/>
      <c r="T15" s="3"/>
      <c r="U15" s="3"/>
      <c r="W15" s="50">
        <f t="shared" si="1"/>
        <v>0</v>
      </c>
      <c r="X15" s="51">
        <f t="shared" si="2"/>
        <v>0</v>
      </c>
      <c r="Y15" s="38">
        <f t="shared" si="3"/>
        <v>0</v>
      </c>
      <c r="AB15" s="65"/>
    </row>
    <row r="16" spans="1:28">
      <c r="A16" s="2">
        <v>27.5</v>
      </c>
      <c r="B16" s="2">
        <v>15.8</v>
      </c>
      <c r="C16" s="52"/>
      <c r="D16" s="3"/>
      <c r="E16" s="52"/>
      <c r="F16" s="8"/>
      <c r="G16" s="8"/>
      <c r="H16" s="52"/>
      <c r="I16" s="3"/>
      <c r="J16" s="3">
        <f t="shared" si="0"/>
        <v>0</v>
      </c>
      <c r="K16" s="3"/>
      <c r="L16" s="3"/>
      <c r="M16" s="8">
        <f>+C16-H16</f>
        <v>0</v>
      </c>
      <c r="N16" s="3"/>
      <c r="O16" s="3"/>
      <c r="P16" s="3"/>
      <c r="Q16" s="3"/>
      <c r="R16" s="3"/>
      <c r="S16" s="3"/>
      <c r="T16" s="3"/>
      <c r="U16" s="3"/>
      <c r="W16" s="50">
        <f t="shared" si="1"/>
        <v>0</v>
      </c>
      <c r="X16" s="51">
        <f t="shared" si="2"/>
        <v>0</v>
      </c>
      <c r="Y16" s="38">
        <f>0.7854*(A16/100)^2*H16</f>
        <v>0</v>
      </c>
      <c r="AB16" s="65"/>
    </row>
    <row r="17" spans="1:28">
      <c r="A17" s="2">
        <v>32.5</v>
      </c>
      <c r="B17" s="2">
        <v>17.2</v>
      </c>
      <c r="C17" s="52"/>
      <c r="D17" s="3"/>
      <c r="E17" s="52"/>
      <c r="F17" s="8"/>
      <c r="G17" s="8"/>
      <c r="H17" s="52"/>
      <c r="I17" s="3"/>
      <c r="J17" s="3"/>
      <c r="K17" s="3">
        <f t="shared" ref="K17:K23" si="4">+I17</f>
        <v>0</v>
      </c>
      <c r="L17" s="3"/>
      <c r="M17" s="8">
        <f>+C17-H17</f>
        <v>0</v>
      </c>
      <c r="N17" s="3"/>
      <c r="O17" s="3"/>
      <c r="P17" s="3"/>
      <c r="Q17" s="3"/>
      <c r="R17" s="3"/>
      <c r="S17" s="3"/>
      <c r="T17" s="3"/>
      <c r="U17" s="3"/>
      <c r="W17" s="50">
        <f t="shared" si="1"/>
        <v>0</v>
      </c>
      <c r="X17" s="51">
        <f t="shared" si="2"/>
        <v>0</v>
      </c>
      <c r="Y17" s="38">
        <f t="shared" si="3"/>
        <v>0</v>
      </c>
      <c r="AB17" s="65"/>
    </row>
    <row r="18" spans="1:28">
      <c r="A18" s="2">
        <v>37.5</v>
      </c>
      <c r="B18" s="2">
        <v>18.399999999999999</v>
      </c>
      <c r="C18" s="52"/>
      <c r="D18" s="3"/>
      <c r="E18" s="52"/>
      <c r="F18" s="8"/>
      <c r="G18" s="8"/>
      <c r="H18" s="52"/>
      <c r="I18" s="3"/>
      <c r="J18" s="3"/>
      <c r="K18" s="3">
        <f t="shared" si="4"/>
        <v>0</v>
      </c>
      <c r="L18" s="3"/>
      <c r="M18" s="8">
        <f>+C18-H18</f>
        <v>0</v>
      </c>
      <c r="N18" s="3"/>
      <c r="O18" s="3"/>
      <c r="P18" s="3"/>
      <c r="Q18" s="3"/>
      <c r="R18" s="3"/>
      <c r="S18" s="3"/>
      <c r="T18" s="3"/>
      <c r="U18" s="3"/>
      <c r="W18" s="50">
        <f t="shared" si="1"/>
        <v>0</v>
      </c>
      <c r="X18" s="51">
        <f t="shared" si="2"/>
        <v>0</v>
      </c>
      <c r="Y18" s="38">
        <f t="shared" si="3"/>
        <v>0</v>
      </c>
      <c r="AB18" s="65"/>
    </row>
    <row r="19" spans="1:28">
      <c r="A19" s="2">
        <v>42.5</v>
      </c>
      <c r="B19" s="2">
        <v>19.5</v>
      </c>
      <c r="C19" s="52"/>
      <c r="D19" s="3"/>
      <c r="E19" s="52"/>
      <c r="F19" s="8"/>
      <c r="G19" s="8"/>
      <c r="H19" s="52"/>
      <c r="I19" s="3"/>
      <c r="J19" s="3"/>
      <c r="K19" s="3">
        <f t="shared" si="4"/>
        <v>0</v>
      </c>
      <c r="L19" s="3"/>
      <c r="M19" s="8">
        <f>+C19-H19</f>
        <v>0</v>
      </c>
      <c r="N19" s="3"/>
      <c r="O19" s="3"/>
      <c r="P19" s="3"/>
      <c r="Q19" s="3"/>
      <c r="R19" s="3"/>
      <c r="S19" s="3"/>
      <c r="T19" s="3"/>
      <c r="U19" s="3"/>
      <c r="W19" s="50">
        <f t="shared" si="1"/>
        <v>0</v>
      </c>
      <c r="X19" s="51">
        <f t="shared" si="2"/>
        <v>0</v>
      </c>
      <c r="Y19" s="38">
        <f t="shared" si="3"/>
        <v>0</v>
      </c>
      <c r="AB19" s="65"/>
    </row>
    <row r="20" spans="1:28">
      <c r="A20" s="2">
        <v>47.5</v>
      </c>
      <c r="B20" s="2">
        <v>20.6</v>
      </c>
      <c r="C20" s="52"/>
      <c r="D20" s="3"/>
      <c r="E20" s="52"/>
      <c r="F20" s="8"/>
      <c r="G20" s="8"/>
      <c r="H20" s="52"/>
      <c r="I20" s="3"/>
      <c r="J20" s="3"/>
      <c r="K20" s="3">
        <f t="shared" si="4"/>
        <v>0</v>
      </c>
      <c r="L20" s="3"/>
      <c r="M20" s="8">
        <f>+C20-H20</f>
        <v>0</v>
      </c>
      <c r="N20" s="3"/>
      <c r="O20" s="3"/>
      <c r="P20" s="3"/>
      <c r="Q20" s="3"/>
      <c r="R20" s="3"/>
      <c r="S20" s="3"/>
      <c r="T20" s="3"/>
      <c r="U20" s="3"/>
      <c r="W20" s="50">
        <f t="shared" si="1"/>
        <v>0</v>
      </c>
      <c r="X20" s="51">
        <f t="shared" si="2"/>
        <v>0</v>
      </c>
      <c r="Y20" s="38">
        <f t="shared" si="3"/>
        <v>0</v>
      </c>
      <c r="AB20" s="65"/>
    </row>
    <row r="21" spans="1:28">
      <c r="A21" s="2">
        <v>52.5</v>
      </c>
      <c r="B21" s="2">
        <v>21.6</v>
      </c>
      <c r="C21" s="52"/>
      <c r="D21" s="3"/>
      <c r="E21" s="52"/>
      <c r="F21" s="8"/>
      <c r="G21" s="8"/>
      <c r="H21" s="52"/>
      <c r="I21" s="3"/>
      <c r="J21" s="3"/>
      <c r="K21" s="3">
        <f t="shared" si="4"/>
        <v>0</v>
      </c>
      <c r="L21" s="3"/>
      <c r="M21" s="8">
        <f>+C21-H21</f>
        <v>0</v>
      </c>
      <c r="N21" s="3"/>
      <c r="O21" s="3"/>
      <c r="P21" s="3"/>
      <c r="Q21" s="3"/>
      <c r="R21" s="3"/>
      <c r="S21" s="3"/>
      <c r="T21" s="3"/>
      <c r="U21" s="3"/>
      <c r="W21" s="50">
        <f t="shared" si="1"/>
        <v>0</v>
      </c>
      <c r="X21" s="51">
        <f t="shared" si="2"/>
        <v>0</v>
      </c>
      <c r="Y21" s="38">
        <f t="shared" si="3"/>
        <v>0</v>
      </c>
      <c r="AB21" s="65"/>
    </row>
    <row r="22" spans="1:28">
      <c r="A22" s="2">
        <v>57.5</v>
      </c>
      <c r="B22" s="2">
        <v>22.6</v>
      </c>
      <c r="C22" s="52"/>
      <c r="D22" s="3"/>
      <c r="E22" s="52"/>
      <c r="F22" s="8"/>
      <c r="G22" s="8"/>
      <c r="H22" s="5"/>
      <c r="I22" s="3"/>
      <c r="J22" s="3"/>
      <c r="K22" s="3">
        <f t="shared" si="4"/>
        <v>0</v>
      </c>
      <c r="L22" s="3"/>
      <c r="M22" s="2"/>
      <c r="N22" s="3"/>
      <c r="O22" s="3"/>
      <c r="P22" s="3"/>
      <c r="Q22" s="3"/>
      <c r="R22" s="3"/>
      <c r="S22" s="3"/>
      <c r="T22" s="3"/>
      <c r="U22" s="3"/>
      <c r="W22" s="50">
        <f t="shared" si="1"/>
        <v>0</v>
      </c>
      <c r="X22" s="51">
        <f t="shared" si="2"/>
        <v>0</v>
      </c>
      <c r="Y22" s="38">
        <f t="shared" si="3"/>
        <v>0</v>
      </c>
    </row>
    <row r="23" spans="1:28">
      <c r="A23" s="2">
        <v>62.5</v>
      </c>
      <c r="B23" s="2">
        <v>23.5</v>
      </c>
      <c r="C23" s="52"/>
      <c r="D23" s="3"/>
      <c r="E23" s="52"/>
      <c r="F23" s="8"/>
      <c r="G23" s="8"/>
      <c r="H23" s="5"/>
      <c r="I23" s="3"/>
      <c r="J23" s="3"/>
      <c r="K23" s="3">
        <f t="shared" si="4"/>
        <v>0</v>
      </c>
      <c r="L23" s="3"/>
      <c r="M23" s="2"/>
      <c r="N23" s="3"/>
      <c r="O23" s="3"/>
      <c r="P23" s="3"/>
      <c r="Q23" s="3"/>
      <c r="R23" s="3"/>
      <c r="S23" s="3"/>
      <c r="T23" s="3"/>
      <c r="U23" s="3"/>
      <c r="W23" s="50">
        <f t="shared" si="1"/>
        <v>0</v>
      </c>
      <c r="X23" s="51">
        <f t="shared" si="2"/>
        <v>0</v>
      </c>
      <c r="Y23" s="38">
        <f t="shared" si="3"/>
        <v>0</v>
      </c>
    </row>
    <row r="24" spans="1:28">
      <c r="A24" s="31" t="s">
        <v>7</v>
      </c>
      <c r="B24" s="31"/>
      <c r="C24" s="44">
        <f>SUM(C12:C23)</f>
        <v>5658.829188240954</v>
      </c>
      <c r="D24" s="10"/>
      <c r="E24" s="10"/>
      <c r="F24" s="46">
        <f t="shared" ref="F24:K24" si="5">SUM(F12:F23)</f>
        <v>5658.829188240954</v>
      </c>
      <c r="G24" s="46">
        <f t="shared" si="5"/>
        <v>108.4514383996631</v>
      </c>
      <c r="H24" s="46">
        <f t="shared" si="5"/>
        <v>2711.2859599915778</v>
      </c>
      <c r="I24" s="10">
        <f>SUM(I12:I23)</f>
        <v>50.599459980991227</v>
      </c>
      <c r="J24" s="10">
        <f t="shared" si="5"/>
        <v>50.599459980991227</v>
      </c>
      <c r="K24" s="10">
        <f t="shared" si="5"/>
        <v>0</v>
      </c>
      <c r="L24" s="67"/>
      <c r="M24" s="52">
        <f>SUM(M12:M23)</f>
        <v>2947.5432282493762</v>
      </c>
      <c r="N24" s="67"/>
      <c r="O24" s="67"/>
      <c r="P24" s="67"/>
      <c r="Q24" s="67"/>
      <c r="R24" s="67"/>
      <c r="S24" s="67"/>
      <c r="T24" s="67"/>
      <c r="U24" s="67"/>
      <c r="W24" s="56">
        <f>SUM(W12:W23)</f>
        <v>25.000000000000004</v>
      </c>
      <c r="X24" s="57">
        <f>SUM(X12:X23)</f>
        <v>13.021877539502212</v>
      </c>
      <c r="Y24" s="58">
        <f>SUM(Y12:Y23)</f>
        <v>11.978122460497792</v>
      </c>
    </row>
    <row r="25" spans="1:28">
      <c r="A25" s="4"/>
      <c r="I25" s="1"/>
    </row>
    <row r="26" spans="1:28">
      <c r="J26" s="6"/>
      <c r="K26" s="6"/>
      <c r="L26" s="6"/>
      <c r="M26" s="6"/>
      <c r="N26" s="6"/>
      <c r="O26" s="6"/>
      <c r="P26" s="6"/>
      <c r="Q26" s="6"/>
      <c r="R26" s="6"/>
      <c r="S26" s="6"/>
      <c r="T26" s="6"/>
      <c r="U26" s="6"/>
      <c r="W26" s="59" t="s">
        <v>34</v>
      </c>
      <c r="X26" s="60"/>
      <c r="Y26" s="61"/>
    </row>
    <row r="27" spans="1:28">
      <c r="W27" s="72">
        <f>+Y24/W24*100</f>
        <v>47.91248984199116</v>
      </c>
      <c r="X27" s="73"/>
      <c r="Y27" s="74"/>
      <c r="Z27" s="64"/>
    </row>
    <row r="28" spans="1:28">
      <c r="J28" s="6"/>
      <c r="K28" s="6"/>
      <c r="L28" s="6"/>
      <c r="M28" s="6"/>
      <c r="N28" s="6"/>
      <c r="O28" s="6"/>
      <c r="P28" s="6"/>
      <c r="Q28" s="6"/>
      <c r="R28" s="6"/>
      <c r="S28" s="6"/>
      <c r="T28" s="6"/>
      <c r="U28" s="6"/>
    </row>
    <row r="29" spans="1:28">
      <c r="A29" t="s">
        <v>37</v>
      </c>
    </row>
    <row r="30" spans="1:28">
      <c r="A30" t="s">
        <v>38</v>
      </c>
      <c r="J30" s="6"/>
      <c r="K30" s="6"/>
      <c r="L30" s="6"/>
      <c r="M30" s="6"/>
      <c r="N30" s="6"/>
      <c r="O30" s="6"/>
      <c r="P30" s="6"/>
      <c r="Q30" s="6"/>
      <c r="R30" s="6"/>
      <c r="S30" s="6"/>
      <c r="T30" s="6"/>
      <c r="U30" s="6"/>
    </row>
    <row r="31" spans="1:28">
      <c r="A31" t="s">
        <v>39</v>
      </c>
    </row>
    <row r="32" spans="1:28">
      <c r="A32" t="s">
        <v>40</v>
      </c>
      <c r="J32" s="6"/>
      <c r="K32" s="6"/>
      <c r="L32" s="6"/>
      <c r="M32" s="6"/>
      <c r="N32" s="6"/>
      <c r="O32" s="6"/>
      <c r="P32" s="6"/>
      <c r="Q32" s="6"/>
      <c r="R32" s="6"/>
      <c r="S32" s="6"/>
      <c r="T32" s="6"/>
      <c r="U32" s="6"/>
    </row>
  </sheetData>
  <mergeCells count="8">
    <mergeCell ref="C7:D7"/>
    <mergeCell ref="C8:D8"/>
    <mergeCell ref="A10:C10"/>
    <mergeCell ref="W27:Y27"/>
    <mergeCell ref="D10:G10"/>
    <mergeCell ref="H10:I10"/>
    <mergeCell ref="J11:K11"/>
    <mergeCell ref="W10:Y10"/>
  </mergeCells>
  <phoneticPr fontId="0" type="noConversion"/>
  <pageMargins left="0.75" right="0.75" top="1" bottom="1" header="0" footer="0"/>
  <pageSetup paperSize="9"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 Meta</vt:lpstr>
      <vt:lpstr>Dinámica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acer</cp:lastModifiedBy>
  <cp:lastPrinted>2002-09-26T11:45:25Z</cp:lastPrinted>
  <dcterms:created xsi:type="dcterms:W3CDTF">2002-09-25T13:16:50Z</dcterms:created>
  <dcterms:modified xsi:type="dcterms:W3CDTF">2017-09-16T21:51:35Z</dcterms:modified>
</cp:coreProperties>
</file>