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08"/>
  <workbookPr defaultThemeVersion="166925"/>
  <xr:revisionPtr revIDLastSave="0" documentId="8_{32205936-494C-435A-8469-1A1C944395DB}" xr6:coauthVersionLast="45" xr6:coauthVersionMax="45" xr10:uidLastSave="{00000000-0000-0000-0000-000000000000}"/>
  <bookViews>
    <workbookView xWindow="0" yWindow="0" windowWidth="16384" windowHeight="8192" tabRatio="990" xr2:uid="{00000000-000D-0000-FFFF-FFFF00000000}"/>
  </bookViews>
  <sheets>
    <sheet name="área" sheetId="1"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B5" i="1" l="1"/>
  <c r="C5" i="1"/>
  <c r="D5" i="1"/>
  <c r="E5" i="1"/>
  <c r="F5" i="1"/>
  <c r="G5" i="1"/>
  <c r="H5" i="1"/>
  <c r="U4" i="1" l="1"/>
  <c r="P26" i="1"/>
  <c r="B29" i="1"/>
  <c r="B30" i="1" s="1"/>
  <c r="B31" i="1" s="1"/>
  <c r="B28" i="1"/>
  <c r="A5" i="1"/>
  <c r="A6" i="1" s="1"/>
  <c r="A7" i="1" s="1"/>
  <c r="A8" i="1" s="1"/>
  <c r="A9" i="1" s="1"/>
  <c r="A10" i="1" s="1"/>
  <c r="A11" i="1" s="1"/>
  <c r="A12" i="1" s="1"/>
  <c r="A13" i="1" s="1"/>
  <c r="A14" i="1" s="1"/>
  <c r="A15" i="1" s="1"/>
  <c r="A16" i="1" s="1"/>
  <c r="A17" i="1" s="1"/>
  <c r="A18" i="1" s="1"/>
  <c r="A19" i="1" s="1"/>
  <c r="A20" i="1" s="1"/>
  <c r="A21" i="1" s="1"/>
  <c r="A22" i="1" s="1"/>
  <c r="A23" i="1" s="1"/>
  <c r="A24" i="1" s="1"/>
  <c r="P4" i="1"/>
  <c r="O4" i="1"/>
  <c r="N4" i="1"/>
  <c r="M4" i="1"/>
  <c r="L4" i="1"/>
  <c r="K4" i="1"/>
  <c r="J4" i="1"/>
  <c r="Y2" i="1"/>
  <c r="X2" i="1"/>
  <c r="W2" i="1"/>
  <c r="R4" i="1" l="1"/>
  <c r="S4" i="1" s="1"/>
  <c r="T4" i="1" s="1"/>
  <c r="U25" i="1" l="1"/>
  <c r="U26" i="1"/>
  <c r="Y3" i="1"/>
  <c r="X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2" authorId="0" shapeId="0" xr:uid="{00000000-0006-0000-0000-00000C000000}">
      <text>
        <r>
          <rPr>
            <sz val="10"/>
            <rFont val="Arial"/>
            <family val="2"/>
          </rPr>
          <t>Para este análisis de sensibilidad se prepara un tabla con diferentes rotaciones como columna (en este caso en W) dejando una celda en blanco arriba del primer valor (en este caso W3). Como encabezado de las columnas se carga una referencia a las celdas que contienen las fórmulas que se quieren calcular como cuerpo de la tabla (en este caso U25 en X3 y U26 en Y3). Luego, se selecciona el bloque W3:Y20 y en la ficha Datos se despliegan las opciones del grupo Análisis Y Si para seleccionar Tabla de datos. Allí se señala como Celda de entrada (columna) la celda de la Rotación (P24). Al aceptar se completa la Tabla.</t>
        </r>
      </text>
    </comment>
    <comment ref="R3" authorId="0" shapeId="0" xr:uid="{00000000-0006-0000-0000-000005000000}">
      <text>
        <r>
          <rPr>
            <sz val="10"/>
            <rFont val="Arial"/>
            <family val="2"/>
          </rPr>
          <t>Cosecha en el período t (miles de m</t>
        </r>
        <r>
          <rPr>
            <vertAlign val="superscript"/>
            <sz val="10"/>
            <rFont val="Arial"/>
            <family val="2"/>
          </rPr>
          <t>3</t>
        </r>
        <r>
          <rPr>
            <sz val="10"/>
            <rFont val="Arial"/>
            <family val="2"/>
          </rPr>
          <t>)</t>
        </r>
      </text>
    </comment>
    <comment ref="S3" authorId="0" shapeId="0" xr:uid="{00000000-0006-0000-0000-000008000000}">
      <text>
        <r>
          <rPr>
            <sz val="10"/>
            <rFont val="Arial"/>
            <family val="2"/>
          </rPr>
          <t>Ingreso Neto en el período t (en miles de $)</t>
        </r>
      </text>
    </comment>
    <comment ref="T3" authorId="0" shapeId="0" xr:uid="{00000000-0006-0000-0000-000009000000}">
      <text>
        <r>
          <rPr>
            <sz val="10"/>
            <rFont val="Arial"/>
            <family val="2"/>
          </rPr>
          <t>Valor Actual Neto del Ingreso Neto del período t (en miles de $)</t>
        </r>
      </text>
    </comment>
    <comment ref="U3" authorId="0" shapeId="0" xr:uid="{00000000-0006-0000-0000-00000A000000}">
      <text>
        <r>
          <rPr>
            <sz val="10"/>
            <rFont val="Arial"/>
            <family val="2"/>
          </rPr>
          <t>Almacenamiento o existencias de Carbono en el período t (en miles de t de CO_2e)</t>
        </r>
      </text>
    </comment>
    <comment ref="P4" authorId="0" shapeId="0" xr:uid="{00000000-0006-0000-0000-000004000000}">
      <text>
        <r>
          <rPr>
            <sz val="8"/>
            <color rgb="FF000000"/>
            <rFont val="Tahoma"/>
            <family val="2"/>
          </rPr>
          <t>Analizar todas las fórmulas de la fila y luego copiarlas hasta la fila 24.</t>
        </r>
      </text>
    </comment>
    <comment ref="U4" authorId="0" shapeId="0" xr:uid="{00000000-0006-0000-0000-00000B000000}">
      <text>
        <r>
          <rPr>
            <sz val="10"/>
            <rFont val="Arial"/>
            <family val="2"/>
          </rPr>
          <t>El volumen se multiplica por la densidad básica de la madera, se lo expande por un factor para el resto de la biomasa aérea, por otro factor para la subterránea y luego se considera que la fracción de C es la mitad (Existencias de C en la biomasa según la ecuación 3.2.3 de las Directivas de BP del IPCC para LULUCF). Finalmente se lo afecta por el factor de conversión a dióxido de carbono (la razón de pesos atómicos).</t>
        </r>
      </text>
    </comment>
    <comment ref="H5" authorId="0" shapeId="0" xr:uid="{00000000-0006-0000-0000-000003000000}">
      <text>
        <r>
          <rPr>
            <sz val="8"/>
            <color rgb="FF000000"/>
            <rFont val="Tahoma"/>
            <family val="2"/>
          </rPr>
          <t>Analizar todas las fórmulas de la fila y luego copiarlas hasta la fila 24.</t>
        </r>
      </text>
    </comment>
    <comment ref="R25" authorId="0" shapeId="0" xr:uid="{00000000-0006-0000-0000-000006000000}">
      <text>
        <r>
          <rPr>
            <sz val="10"/>
            <rFont val="Arial"/>
            <family val="2"/>
          </rPr>
          <t>Valor actual del bosque manejado, incluyendo la tierra y el vuelo inicial, asumiendo que el horizonte de planificación es suficientemente largo.</t>
        </r>
      </text>
    </comment>
    <comment ref="R26" authorId="0" shapeId="0" xr:uid="{00000000-0006-0000-0000-000007000000}">
      <text>
        <r>
          <rPr>
            <sz val="10"/>
            <rFont val="Arial"/>
            <family val="2"/>
          </rPr>
          <t>Existencias o almacenamiento de C al final del horizonte de planificación.</t>
        </r>
      </text>
    </comment>
    <comment ref="A28" authorId="0" shapeId="0" xr:uid="{00000000-0006-0000-0000-000001000000}">
      <text>
        <r>
          <rPr>
            <sz val="10"/>
            <rFont val="Arial"/>
            <family val="2"/>
          </rPr>
          <t>Incremento Medio Anual</t>
        </r>
      </text>
    </comment>
    <comment ref="A31" authorId="0" shapeId="0" xr:uid="{00000000-0006-0000-0000-000002000000}">
      <text>
        <r>
          <rPr>
            <sz val="10"/>
            <rFont val="Arial"/>
            <family val="2"/>
          </rPr>
          <t>Valor Potencial del Suelo</t>
        </r>
      </text>
    </comment>
  </commentList>
</comments>
</file>

<file path=xl/sharedStrings.xml><?xml version="1.0" encoding="utf-8"?>
<sst xmlns="http://schemas.openxmlformats.org/spreadsheetml/2006/main" count="22" uniqueCount="22">
  <si>
    <t>Simulación de las cosechas regulando por área y cortando primero los rodales de más edad (las celdas en negrita son datos y el resto son cálculos)</t>
  </si>
  <si>
    <t>Superficies en las clases de edad (ha)</t>
  </si>
  <si>
    <t>Superficies de corta en las clases de edad (ha)</t>
  </si>
  <si>
    <t>Indicadores</t>
  </si>
  <si>
    <t>Año</t>
  </si>
  <si>
    <t>P_t</t>
  </si>
  <si>
    <t>N_t</t>
  </si>
  <si>
    <t>VAN_t</t>
  </si>
  <si>
    <t>C_t</t>
  </si>
  <si>
    <r>
      <rPr>
        <sz val="10"/>
        <rFont val="Arial"/>
        <family val="2"/>
      </rPr>
      <t>Rendimiento (m</t>
    </r>
    <r>
      <rPr>
        <vertAlign val="superscript"/>
        <sz val="10"/>
        <rFont val="Arial"/>
        <family val="2"/>
      </rPr>
      <t>3</t>
    </r>
    <r>
      <rPr>
        <sz val="10"/>
        <rFont val="Arial"/>
        <family val="2"/>
      </rPr>
      <t>/ha)</t>
    </r>
  </si>
  <si>
    <r>
      <rPr>
        <sz val="10"/>
        <rFont val="Arial"/>
        <family val="2"/>
      </rPr>
      <t>Precio ($/m</t>
    </r>
    <r>
      <rPr>
        <vertAlign val="superscript"/>
        <sz val="10"/>
        <rFont val="Arial"/>
        <family val="2"/>
      </rPr>
      <t>3</t>
    </r>
    <r>
      <rPr>
        <sz val="10"/>
        <rFont val="Arial"/>
        <family val="2"/>
      </rPr>
      <t>)</t>
    </r>
  </si>
  <si>
    <t>Rotación (años)</t>
  </si>
  <si>
    <t>VA bosque manejado (miles de $)</t>
  </si>
  <si>
    <t>Costo regeneración ($/ha)</t>
  </si>
  <si>
    <t>Gasto anual a&amp;i ($/ha)</t>
  </si>
  <si>
    <t>Tasa de interés anual</t>
  </si>
  <si>
    <t>Superficie de corta periódica (ha)</t>
  </si>
  <si>
    <t>Carbono secuestrado (miles de t de CO_2e)</t>
  </si>
  <si>
    <t>IMA (m³/ha/año)</t>
  </si>
  <si>
    <t>Ingreso bruto ($/ha)</t>
  </si>
  <si>
    <t>Ingreso neto ($/ha)</t>
  </si>
  <si>
    <t>VPS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</si>
</sst>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0"/>
      <name val="Arial"/>
      <family val="2"/>
    </font>
    <font>
      <b/>
      <sz val="10"/>
      <name val="Arial"/>
      <family val="2"/>
    </font>
    <font>
      <vertAlign val="superscript"/>
      <sz val="10"/>
      <name val="Arial"/>
      <family val="2"/>
    </font>
    <font>
      <sz val="8"/>
      <color rgb="FF000000"/>
      <name val="Tahoma"/>
      <family val="2"/>
    </font>
    <font>
      <sz val="10"/>
      <name val="Arial"/>
      <family val="2"/>
    </font>
  </fonts>
  <fills count="5">
    <fill>
      <patternFill patternType="none"/>
    </fill>
    <fill>
      <patternFill patternType="gray125"/>
    </fill>
    <fill>
      <patternFill patternType="solid">
        <fgColor rgb="FF00FFFF"/>
        <bgColor rgb="FF00FFFF"/>
      </patternFill>
    </fill>
    <fill>
      <patternFill patternType="solid">
        <fgColor rgb="FF00FF00"/>
        <bgColor rgb="FF33CCCC"/>
      </patternFill>
    </fill>
    <fill>
      <patternFill patternType="solid">
        <fgColor rgb="FFFFFF00"/>
        <bgColor rgb="FFFFFF00"/>
      </patternFill>
    </fill>
  </fills>
  <borders count="2">
    <border>
      <left/>
      <right/>
      <top/>
      <bottom/>
      <diagonal/>
    </border>
    <border>
      <left/>
      <right/>
      <top/>
      <bottom style="thin">
        <color rgb="FF3A3935"/>
      </bottom>
      <diagonal/>
    </border>
  </borders>
  <cellStyleXfs count="2">
    <xf numFmtId="0" fontId="0" fillId="0" borderId="0"/>
    <xf numFmtId="0" fontId="4" fillId="2" borderId="0" applyFont="0" applyBorder="0" applyAlignment="0" applyProtection="0"/>
  </cellStyleXfs>
  <cellXfs count="12">
    <xf numFmtId="0" fontId="0" fillId="0" borderId="0" xfId="0"/>
    <xf numFmtId="0" fontId="1" fillId="3" borderId="1" xfId="0" applyFont="1" applyFill="1" applyBorder="1"/>
    <xf numFmtId="0" fontId="1" fillId="3" borderId="0" xfId="0" applyFont="1" applyFill="1"/>
    <xf numFmtId="0" fontId="0" fillId="3" borderId="0" xfId="0" applyFill="1"/>
    <xf numFmtId="1" fontId="0" fillId="3" borderId="0" xfId="0" applyNumberFormat="1" applyFill="1"/>
    <xf numFmtId="164" fontId="0" fillId="3" borderId="0" xfId="0" applyNumberFormat="1" applyFill="1"/>
    <xf numFmtId="1" fontId="1" fillId="0" borderId="0" xfId="0" applyNumberFormat="1" applyFont="1"/>
    <xf numFmtId="1" fontId="0" fillId="4" borderId="0" xfId="0" applyNumberFormat="1" applyFill="1"/>
    <xf numFmtId="164" fontId="0" fillId="4" borderId="0" xfId="0" applyNumberFormat="1" applyFill="1"/>
    <xf numFmtId="164" fontId="1" fillId="3" borderId="0" xfId="0" applyNumberFormat="1" applyFont="1" applyFill="1"/>
    <xf numFmtId="1" fontId="0" fillId="0" borderId="0" xfId="0" applyNumberFormat="1"/>
    <xf numFmtId="164" fontId="0" fillId="0" borderId="0" xfId="0" applyNumberFormat="1"/>
  </cellXfs>
  <cellStyles count="2">
    <cellStyle name="Explanatory Text" xfId="1" builtinId="53" customBuiltin="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A393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scatterChart>
        <c:scatterStyle val="lineMarker"/>
        <c:varyColors val="0"/>
        <c:ser>
          <c:idx val="0"/>
          <c:order val="0"/>
          <c:tx>
            <c:strRef>
              <c:f>área!$X$2:$X$2</c:f>
              <c:strCache>
                <c:ptCount val="1"/>
                <c:pt idx="0">
                  <c:v>VA bosque manejado (miles de $)</c:v>
                </c:pt>
              </c:strCache>
            </c:strRef>
          </c:tx>
          <c:spPr>
            <a:ln w="10800">
              <a:solidFill>
                <a:srgbClr val="0000FF"/>
              </a:solidFill>
              <a:round/>
            </a:ln>
          </c:spPr>
          <c:marker>
            <c:symbol val="none"/>
          </c:marker>
          <c:dLbls>
            <c:spPr>
              <a:noFill/>
              <a:ln>
                <a:noFill/>
              </a:ln>
              <a:effectLst/>
            </c:spP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área!$W$4:$W$20</c:f>
              <c:numCache>
                <c:formatCode>0.0</c:formatCode>
                <c:ptCount val="17"/>
                <c:pt idx="0">
                  <c:v>10</c:v>
                </c:pt>
                <c:pt idx="1">
                  <c:v>12.5</c:v>
                </c:pt>
                <c:pt idx="2">
                  <c:v>15</c:v>
                </c:pt>
                <c:pt idx="3">
                  <c:v>17.5</c:v>
                </c:pt>
                <c:pt idx="4">
                  <c:v>20</c:v>
                </c:pt>
                <c:pt idx="5">
                  <c:v>22.5</c:v>
                </c:pt>
                <c:pt idx="6">
                  <c:v>25</c:v>
                </c:pt>
                <c:pt idx="7">
                  <c:v>27.5</c:v>
                </c:pt>
                <c:pt idx="8">
                  <c:v>30</c:v>
                </c:pt>
                <c:pt idx="9">
                  <c:v>32.5</c:v>
                </c:pt>
                <c:pt idx="10">
                  <c:v>35</c:v>
                </c:pt>
                <c:pt idx="11">
                  <c:v>37.5</c:v>
                </c:pt>
                <c:pt idx="12">
                  <c:v>40</c:v>
                </c:pt>
                <c:pt idx="13">
                  <c:v>42.5</c:v>
                </c:pt>
                <c:pt idx="14">
                  <c:v>45</c:v>
                </c:pt>
                <c:pt idx="15">
                  <c:v>47.5</c:v>
                </c:pt>
                <c:pt idx="16">
                  <c:v>50</c:v>
                </c:pt>
              </c:numCache>
            </c:numRef>
          </c:xVal>
          <c:yVal>
            <c:numRef>
              <c:f>área!$X$4:$X$20</c:f>
              <c:numCache>
                <c:formatCode>0</c:formatCode>
                <c:ptCount val="17"/>
                <c:pt idx="0">
                  <c:v>4145</c:v>
                </c:pt>
                <c:pt idx="1">
                  <c:v>4197</c:v>
                </c:pt>
                <c:pt idx="2">
                  <c:v>4177</c:v>
                </c:pt>
                <c:pt idx="3">
                  <c:v>3966</c:v>
                </c:pt>
                <c:pt idx="4">
                  <c:v>3772</c:v>
                </c:pt>
                <c:pt idx="5">
                  <c:v>3532</c:v>
                </c:pt>
                <c:pt idx="6">
                  <c:v>3333</c:v>
                </c:pt>
                <c:pt idx="7">
                  <c:v>3128</c:v>
                </c:pt>
                <c:pt idx="8">
                  <c:v>2947</c:v>
                </c:pt>
                <c:pt idx="9">
                  <c:v>2764</c:v>
                </c:pt>
                <c:pt idx="10">
                  <c:v>2596</c:v>
                </c:pt>
                <c:pt idx="11">
                  <c:v>2421</c:v>
                </c:pt>
                <c:pt idx="12">
                  <c:v>2268</c:v>
                </c:pt>
                <c:pt idx="13">
                  <c:v>2133</c:v>
                </c:pt>
                <c:pt idx="14">
                  <c:v>2013</c:v>
                </c:pt>
                <c:pt idx="15">
                  <c:v>1906</c:v>
                </c:pt>
                <c:pt idx="16">
                  <c:v>1809</c:v>
                </c:pt>
              </c:numCache>
            </c:numRef>
          </c:yVal>
          <c:smooth val="0"/>
          <c:extLst>
            <c:ext xmlns:c16="http://schemas.microsoft.com/office/drawing/2014/chart" uri="{C3380CC4-5D6E-409C-BE32-E72D297353CC}">
              <c16:uniqueId val="{00000000-1A26-4C78-8FBF-E68700EFE82C}"/>
            </c:ext>
          </c:extLst>
        </c:ser>
        <c:dLbls>
          <c:showLegendKey val="0"/>
          <c:showVal val="0"/>
          <c:showCatName val="0"/>
          <c:showSerName val="0"/>
          <c:showPercent val="0"/>
          <c:showBubbleSize val="0"/>
        </c:dLbls>
        <c:axId val="25132876"/>
        <c:axId val="51441110"/>
      </c:scatterChart>
      <c:scatterChart>
        <c:scatterStyle val="lineMarker"/>
        <c:varyColors val="0"/>
        <c:ser>
          <c:idx val="1"/>
          <c:order val="1"/>
          <c:tx>
            <c:strRef>
              <c:f>área!$Y$2:$Y$2</c:f>
              <c:strCache>
                <c:ptCount val="1"/>
                <c:pt idx="0">
                  <c:v>Carbono secuestrado (miles de t de CO_2e)</c:v>
                </c:pt>
              </c:strCache>
            </c:strRef>
          </c:tx>
          <c:spPr>
            <a:ln w="10800">
              <a:solidFill>
                <a:srgbClr val="FF0000"/>
              </a:solidFill>
              <a:round/>
            </a:ln>
          </c:spPr>
          <c:marker>
            <c:symbol val="none"/>
          </c:marker>
          <c:dLbls>
            <c:spPr>
              <a:noFill/>
              <a:ln>
                <a:noFill/>
              </a:ln>
              <a:effectLst/>
            </c:spP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área!$W$4:$W$20</c:f>
              <c:numCache>
                <c:formatCode>0.0</c:formatCode>
                <c:ptCount val="17"/>
                <c:pt idx="0">
                  <c:v>10</c:v>
                </c:pt>
                <c:pt idx="1">
                  <c:v>12.5</c:v>
                </c:pt>
                <c:pt idx="2">
                  <c:v>15</c:v>
                </c:pt>
                <c:pt idx="3">
                  <c:v>17.5</c:v>
                </c:pt>
                <c:pt idx="4">
                  <c:v>20</c:v>
                </c:pt>
                <c:pt idx="5">
                  <c:v>22.5</c:v>
                </c:pt>
                <c:pt idx="6">
                  <c:v>25</c:v>
                </c:pt>
                <c:pt idx="7">
                  <c:v>27.5</c:v>
                </c:pt>
                <c:pt idx="8">
                  <c:v>30</c:v>
                </c:pt>
                <c:pt idx="9">
                  <c:v>32.5</c:v>
                </c:pt>
                <c:pt idx="10">
                  <c:v>35</c:v>
                </c:pt>
                <c:pt idx="11">
                  <c:v>37.5</c:v>
                </c:pt>
                <c:pt idx="12">
                  <c:v>40</c:v>
                </c:pt>
                <c:pt idx="13">
                  <c:v>42.5</c:v>
                </c:pt>
                <c:pt idx="14">
                  <c:v>45</c:v>
                </c:pt>
                <c:pt idx="15">
                  <c:v>47.5</c:v>
                </c:pt>
                <c:pt idx="16">
                  <c:v>50</c:v>
                </c:pt>
              </c:numCache>
            </c:numRef>
          </c:xVal>
          <c:yVal>
            <c:numRef>
              <c:f>área!$Y$4:$Y$20</c:f>
              <c:numCache>
                <c:formatCode>0.0</c:formatCode>
                <c:ptCount val="17"/>
                <c:pt idx="0">
                  <c:v>169</c:v>
                </c:pt>
                <c:pt idx="1">
                  <c:v>224</c:v>
                </c:pt>
                <c:pt idx="2">
                  <c:v>261</c:v>
                </c:pt>
                <c:pt idx="3">
                  <c:v>304</c:v>
                </c:pt>
                <c:pt idx="4">
                  <c:v>336</c:v>
                </c:pt>
                <c:pt idx="5">
                  <c:v>372</c:v>
                </c:pt>
                <c:pt idx="6">
                  <c:v>400</c:v>
                </c:pt>
                <c:pt idx="7">
                  <c:v>429</c:v>
                </c:pt>
                <c:pt idx="8">
                  <c:v>453</c:v>
                </c:pt>
                <c:pt idx="9">
                  <c:v>478</c:v>
                </c:pt>
                <c:pt idx="10">
                  <c:v>499</c:v>
                </c:pt>
                <c:pt idx="11">
                  <c:v>517</c:v>
                </c:pt>
                <c:pt idx="12">
                  <c:v>533</c:v>
                </c:pt>
                <c:pt idx="13">
                  <c:v>547</c:v>
                </c:pt>
                <c:pt idx="14">
                  <c:v>559</c:v>
                </c:pt>
                <c:pt idx="15">
                  <c:v>570</c:v>
                </c:pt>
                <c:pt idx="16">
                  <c:v>580</c:v>
                </c:pt>
              </c:numCache>
            </c:numRef>
          </c:yVal>
          <c:smooth val="0"/>
          <c:extLst>
            <c:ext xmlns:c16="http://schemas.microsoft.com/office/drawing/2014/chart" uri="{C3380CC4-5D6E-409C-BE32-E72D297353CC}">
              <c16:uniqueId val="{00000001-1A26-4C78-8FBF-E68700EFE82C}"/>
            </c:ext>
          </c:extLst>
        </c:ser>
        <c:dLbls>
          <c:showLegendKey val="0"/>
          <c:showVal val="0"/>
          <c:showCatName val="0"/>
          <c:showSerName val="0"/>
          <c:showPercent val="0"/>
          <c:showBubbleSize val="0"/>
        </c:dLbls>
        <c:axId val="44760136"/>
        <c:axId val="20124562"/>
      </c:scatterChart>
      <c:valAx>
        <c:axId val="25132876"/>
        <c:scaling>
          <c:orientation val="minMax"/>
        </c:scaling>
        <c:delete val="0"/>
        <c:axPos val="b"/>
        <c:title>
          <c:tx>
            <c:rich>
              <a:bodyPr rot="0"/>
              <a:lstStyle/>
              <a:p>
                <a:pPr>
                  <a:defRPr lang="es-A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Rotación (años)</a:t>
                </a:r>
              </a:p>
            </c:rich>
          </c:tx>
          <c:overlay val="0"/>
        </c:title>
        <c:numFmt formatCode="0" sourceLinked="0"/>
        <c:majorTickMark val="out"/>
        <c:minorTickMark val="none"/>
        <c:tickLblPos val="nextTo"/>
        <c:spPr>
          <a:ln>
            <a:noFill/>
          </a:ln>
        </c:spPr>
        <c:txPr>
          <a:bodyPr/>
          <a:lstStyle/>
          <a:p>
            <a:pPr>
              <a:defRPr lang="es-AR" sz="800" b="0" strike="noStrike" spc="-1">
                <a:solidFill>
                  <a:srgbClr val="000000"/>
                </a:solidFill>
                <a:uFill>
                  <a:solidFill>
                    <a:srgbClr val="FFFFFF"/>
                  </a:solidFill>
                </a:uFill>
                <a:latin typeface="Arial"/>
              </a:defRPr>
            </a:pPr>
            <a:endParaRPr lang="en-US"/>
          </a:p>
        </c:txPr>
        <c:crossAx val="51441110"/>
        <c:crosses val="autoZero"/>
        <c:crossBetween val="midCat"/>
      </c:valAx>
      <c:valAx>
        <c:axId val="51441110"/>
        <c:scaling>
          <c:orientation val="minMax"/>
        </c:scaling>
        <c:delete val="0"/>
        <c:axPos val="l"/>
        <c:title>
          <c:tx>
            <c:rich>
              <a:bodyPr rot="-5400000"/>
              <a:lstStyle/>
              <a:p>
                <a:pPr>
                  <a:defRPr lang="es-A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Valor Actual del Bosque Manejado (miles de $)</a:t>
                </a:r>
              </a:p>
            </c:rich>
          </c:tx>
          <c:overlay val="0"/>
        </c:title>
        <c:numFmt formatCode="0" sourceLinked="1"/>
        <c:majorTickMark val="out"/>
        <c:minorTickMark val="none"/>
        <c:tickLblPos val="nextTo"/>
        <c:spPr>
          <a:ln>
            <a:noFill/>
          </a:ln>
        </c:spPr>
        <c:txPr>
          <a:bodyPr/>
          <a:lstStyle/>
          <a:p>
            <a:pPr>
              <a:defRPr lang="es-AR" sz="800" b="0" strike="noStrike" spc="-1">
                <a:solidFill>
                  <a:srgbClr val="000000"/>
                </a:solidFill>
                <a:uFill>
                  <a:solidFill>
                    <a:srgbClr val="FFFFFF"/>
                  </a:solidFill>
                </a:uFill>
                <a:latin typeface="Arial"/>
              </a:defRPr>
            </a:pPr>
            <a:endParaRPr lang="en-US"/>
          </a:p>
        </c:txPr>
        <c:crossAx val="25132876"/>
        <c:crossesAt val="0"/>
        <c:crossBetween val="midCat"/>
      </c:valAx>
      <c:valAx>
        <c:axId val="44760136"/>
        <c:scaling>
          <c:orientation val="minMax"/>
        </c:scaling>
        <c:delete val="1"/>
        <c:axPos val="t"/>
        <c:numFmt formatCode="0.0" sourceLinked="1"/>
        <c:majorTickMark val="out"/>
        <c:minorTickMark val="none"/>
        <c:tickLblPos val="nextTo"/>
        <c:crossAx val="20124562"/>
        <c:crosses val="max"/>
        <c:crossBetween val="midCat"/>
      </c:valAx>
      <c:valAx>
        <c:axId val="20124562"/>
        <c:scaling>
          <c:orientation val="minMax"/>
        </c:scaling>
        <c:delete val="0"/>
        <c:axPos val="r"/>
        <c:title>
          <c:tx>
            <c:rich>
              <a:bodyPr rot="-5400000"/>
              <a:lstStyle/>
              <a:p>
                <a:pPr>
                  <a:defRPr lang="es-AR" sz="900" b="0" strike="noStrike" spc="-1">
                    <a:solidFill>
                      <a:srgbClr val="000000"/>
                    </a:solidFill>
                    <a:uFill>
                      <a:solidFill>
                        <a:srgbClr val="FFFFFF"/>
                      </a:solidFill>
                    </a:uFill>
                    <a:latin typeface="Arial"/>
                  </a:defRPr>
                </a:pPr>
                <a:r>
                  <a:rPr lang="es-AR" sz="900" b="0" strike="noStrike" spc="-1">
                    <a:solidFill>
                      <a:srgbClr val="000000"/>
                    </a:solidFill>
                    <a:uFill>
                      <a:solidFill>
                        <a:srgbClr val="FFFFFF"/>
                      </a:solidFill>
                    </a:uFill>
                    <a:latin typeface="Arial"/>
                  </a:rPr>
                  <a:t>Carbono Secuestrado (miles de t de CO_2e)</a:t>
                </a:r>
              </a:p>
            </c:rich>
          </c:tx>
          <c:overlay val="0"/>
        </c:title>
        <c:numFmt formatCode="0" sourceLinked="0"/>
        <c:majorTickMark val="out"/>
        <c:minorTickMark val="none"/>
        <c:tickLblPos val="nextTo"/>
        <c:spPr>
          <a:ln>
            <a:noFill/>
          </a:ln>
        </c:spPr>
        <c:txPr>
          <a:bodyPr/>
          <a:lstStyle/>
          <a:p>
            <a:pPr>
              <a:defRPr lang="es-AR" sz="800" b="0" strike="noStrike" spc="-1">
                <a:solidFill>
                  <a:srgbClr val="000000"/>
                </a:solidFill>
                <a:uFill>
                  <a:solidFill>
                    <a:srgbClr val="FFFFFF"/>
                  </a:solidFill>
                </a:uFill>
                <a:latin typeface="Arial"/>
              </a:defRPr>
            </a:pPr>
            <a:endParaRPr lang="en-US"/>
          </a:p>
        </c:txPr>
        <c:crossAx val="44760136"/>
        <c:crosses val="max"/>
        <c:crossBetween val="midCat"/>
      </c:valAx>
      <c:spPr>
        <a:noFill/>
        <a:ln>
          <a:solidFill>
            <a:srgbClr val="008000"/>
          </a:solidFill>
        </a:ln>
      </c:spPr>
    </c:plotArea>
    <c:legend>
      <c:legendPos val="b"/>
      <c:overlay val="0"/>
      <c:spPr>
        <a:noFill/>
        <a:ln>
          <a:solidFill>
            <a:srgbClr val="008000"/>
          </a:solidFill>
        </a:ln>
      </c:spPr>
    </c:legend>
    <c:plotVisOnly val="1"/>
    <c:dispBlanksAs val="span"/>
    <c:showDLblsOverMax val="1"/>
  </c:chart>
  <c:spPr>
    <a:solidFill>
      <a:srgbClr val="FFFFFF"/>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25</xdr:col>
      <xdr:colOff>456840</xdr:colOff>
      <xdr:row>0</xdr:row>
      <xdr:rowOff>32760</xdr:rowOff>
    </xdr:from>
    <xdr:to>
      <xdr:col>29</xdr:col>
      <xdr:colOff>744480</xdr:colOff>
      <xdr:row>25</xdr:row>
      <xdr:rowOff>110160</xdr:rowOff>
    </xdr:to>
    <xdr:graphicFrame macro="">
      <xdr:nvGraphicFramePr>
        <xdr:cNvPr id="2" nam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abSelected="1" topLeftCell="A9" zoomScale="137" zoomScaleNormal="137" workbookViewId="0">
      <selection activeCell="B28" sqref="B28:H31"/>
    </sheetView>
  </sheetViews>
  <sheetFormatPr defaultRowHeight="12.75"/>
  <cols>
    <col min="1" max="8" width="7.7109375"/>
    <col min="9" max="9" width="2.5703125"/>
    <col min="10" max="16" width="7.7109375"/>
    <col min="17" max="17" width="2.5703125"/>
    <col min="18" max="21" width="7.7109375"/>
    <col min="22" max="22" width="2.5703125"/>
    <col min="23" max="25" width="7.7109375"/>
    <col min="26" max="1025" width="11.5703125"/>
  </cols>
  <sheetData>
    <row r="1" spans="1:25" ht="12.75" customHeight="1">
      <c r="A1" s="1" t="s">
        <v>0</v>
      </c>
      <c r="B1" s="1"/>
      <c r="C1" s="1"/>
      <c r="D1" s="1"/>
      <c r="E1" s="1"/>
      <c r="F1" s="1"/>
      <c r="G1" s="1"/>
      <c r="H1" s="1"/>
      <c r="I1" s="1"/>
      <c r="J1" s="1"/>
      <c r="K1" s="1"/>
      <c r="L1" s="1"/>
      <c r="M1" s="1"/>
      <c r="N1" s="1"/>
      <c r="O1" s="1"/>
      <c r="P1" s="1"/>
      <c r="Q1" s="1"/>
      <c r="R1" s="1"/>
      <c r="S1" s="1"/>
      <c r="T1" s="1"/>
      <c r="U1" s="1"/>
    </row>
    <row r="2" spans="1:25" ht="12.75" customHeight="1">
      <c r="A2" s="2"/>
      <c r="B2" s="2" t="s">
        <v>1</v>
      </c>
      <c r="C2" s="2"/>
      <c r="D2" s="2"/>
      <c r="E2" s="2"/>
      <c r="F2" s="2"/>
      <c r="G2" s="2"/>
      <c r="H2" s="2"/>
      <c r="I2" s="2"/>
      <c r="J2" s="2" t="s">
        <v>2</v>
      </c>
      <c r="K2" s="2"/>
      <c r="L2" s="2"/>
      <c r="M2" s="2"/>
      <c r="N2" s="2"/>
      <c r="O2" s="2"/>
      <c r="P2" s="2"/>
      <c r="Q2" s="2"/>
      <c r="R2" s="2" t="s">
        <v>3</v>
      </c>
      <c r="S2" s="2"/>
      <c r="T2" s="2"/>
      <c r="U2" s="2"/>
      <c r="W2" s="3" t="str">
        <f>M25</f>
        <v>Rotación (años)</v>
      </c>
      <c r="X2" s="3" t="str">
        <f>R25</f>
        <v>VA bosque manejado (miles de $)</v>
      </c>
      <c r="Y2" s="3" t="str">
        <f>R26</f>
        <v>Carbono secuestrado (miles de t de CO_2e)</v>
      </c>
    </row>
    <row r="3" spans="1:25" ht="12.75" customHeight="1">
      <c r="A3" s="2" t="s">
        <v>4</v>
      </c>
      <c r="B3" s="2">
        <v>1</v>
      </c>
      <c r="C3" s="2">
        <v>2</v>
      </c>
      <c r="D3" s="2">
        <v>3</v>
      </c>
      <c r="E3" s="2">
        <v>4</v>
      </c>
      <c r="F3" s="2">
        <v>5</v>
      </c>
      <c r="G3" s="2">
        <v>6</v>
      </c>
      <c r="H3" s="2">
        <v>7</v>
      </c>
      <c r="I3" s="2"/>
      <c r="J3" s="2">
        <v>1</v>
      </c>
      <c r="K3" s="2">
        <v>2</v>
      </c>
      <c r="L3" s="2">
        <v>3</v>
      </c>
      <c r="M3" s="2">
        <v>4</v>
      </c>
      <c r="N3" s="2">
        <v>5</v>
      </c>
      <c r="O3" s="2">
        <v>6</v>
      </c>
      <c r="P3" s="2">
        <v>7</v>
      </c>
      <c r="Q3" s="2"/>
      <c r="R3" s="2" t="s">
        <v>5</v>
      </c>
      <c r="S3" s="2" t="s">
        <v>6</v>
      </c>
      <c r="T3" s="2" t="s">
        <v>7</v>
      </c>
      <c r="U3" s="2" t="s">
        <v>8</v>
      </c>
      <c r="W3" s="3"/>
      <c r="X3" s="4">
        <f>U25</f>
        <v>969.68</v>
      </c>
      <c r="Y3" s="5">
        <f>U26</f>
        <v>0</v>
      </c>
    </row>
    <row r="4" spans="1:25" ht="12.75" customHeight="1">
      <c r="A4" s="2">
        <v>0</v>
      </c>
      <c r="B4" s="6">
        <v>125</v>
      </c>
      <c r="C4" s="6">
        <v>100</v>
      </c>
      <c r="D4" s="6">
        <v>200</v>
      </c>
      <c r="E4" s="6">
        <v>55</v>
      </c>
      <c r="F4" s="6">
        <v>200</v>
      </c>
      <c r="G4" s="6">
        <v>150</v>
      </c>
      <c r="H4" s="6">
        <v>170</v>
      </c>
      <c r="J4" s="7">
        <f>MIN(B4,$P$26-SUM(K4:$P4))</f>
        <v>0</v>
      </c>
      <c r="K4" s="7">
        <f>MIN(C4,$P$26-SUM(L4:$P4))</f>
        <v>0</v>
      </c>
      <c r="L4" s="7">
        <f>MIN(D4,$P$26-SUM(M4:$P4))</f>
        <v>0</v>
      </c>
      <c r="M4" s="7">
        <f>MIN(E4,$P$26-SUM(N4:$P4))</f>
        <v>0</v>
      </c>
      <c r="N4" s="7">
        <f>MIN(F4,$P$26-SUM(O4:$P4))</f>
        <v>0</v>
      </c>
      <c r="O4" s="7">
        <f>MIN(G4,$P$26-SUM(P4:$P4))</f>
        <v>80</v>
      </c>
      <c r="P4" s="7">
        <f>MIN(H4,$P$26)</f>
        <v>170</v>
      </c>
      <c r="R4" s="7">
        <f>SUMPRODUCT(J4:P4,$B$25:$H$25)/1000</f>
        <v>140.71</v>
      </c>
      <c r="S4" s="7">
        <f>(R4*1000*$L$25-SUM(J4:P4)*$D$26-SUM($B$4:$H$4)*$H$26)/1000</f>
        <v>969.68</v>
      </c>
      <c r="T4" s="7">
        <f>S4/(1+$L$26)^A4</f>
        <v>969.68</v>
      </c>
      <c r="U4" s="8">
        <f>(0.45*(1+0.3)*(1+0.25)*0.5*(44/12))*SUMPRODUCT(B4:H4,$B$25:$H$25)/1000</f>
        <v>524.79435937500011</v>
      </c>
      <c r="W4" s="9">
        <v>10</v>
      </c>
      <c r="X4" s="7">
        <v>4145</v>
      </c>
      <c r="Y4" s="8">
        <v>169</v>
      </c>
    </row>
    <row r="5" spans="1:25" ht="12.75" customHeight="1">
      <c r="A5" s="3">
        <f>A4+5</f>
        <v>5</v>
      </c>
      <c r="B5" s="7">
        <f>SUM(J4:P4)</f>
        <v>250</v>
      </c>
      <c r="C5" s="7">
        <f>B4-J4</f>
        <v>125</v>
      </c>
      <c r="D5" s="7">
        <f>C4-K4</f>
        <v>100</v>
      </c>
      <c r="E5" s="7">
        <f>D4-L4</f>
        <v>200</v>
      </c>
      <c r="F5" s="7">
        <f>E4-M4</f>
        <v>55</v>
      </c>
      <c r="G5" s="7">
        <f>F4-N4</f>
        <v>200</v>
      </c>
      <c r="H5" s="7">
        <f>G4-O4+H4-P4</f>
        <v>70</v>
      </c>
      <c r="J5" s="7"/>
      <c r="K5" s="7"/>
      <c r="L5" s="7"/>
      <c r="M5" s="7"/>
      <c r="N5" s="7"/>
      <c r="O5" s="7"/>
      <c r="P5" s="7"/>
      <c r="R5" s="7"/>
      <c r="S5" s="7"/>
      <c r="T5" s="7"/>
      <c r="U5" s="8"/>
      <c r="W5" s="9">
        <v>12.5</v>
      </c>
      <c r="X5" s="7">
        <v>4197</v>
      </c>
      <c r="Y5" s="8">
        <v>224</v>
      </c>
    </row>
    <row r="6" spans="1:25" ht="12.75" customHeight="1">
      <c r="A6" s="3">
        <f>A5+5</f>
        <v>10</v>
      </c>
      <c r="B6" s="7"/>
      <c r="C6" s="7"/>
      <c r="D6" s="7"/>
      <c r="E6" s="7"/>
      <c r="F6" s="7"/>
      <c r="G6" s="7"/>
      <c r="H6" s="7"/>
      <c r="J6" s="7"/>
      <c r="K6" s="7"/>
      <c r="L6" s="7"/>
      <c r="M6" s="7"/>
      <c r="N6" s="7"/>
      <c r="O6" s="7"/>
      <c r="P6" s="7"/>
      <c r="R6" s="7"/>
      <c r="S6" s="7"/>
      <c r="T6" s="7"/>
      <c r="U6" s="8"/>
      <c r="W6" s="9">
        <v>15</v>
      </c>
      <c r="X6" s="7">
        <v>4177</v>
      </c>
      <c r="Y6" s="8">
        <v>261</v>
      </c>
    </row>
    <row r="7" spans="1:25" ht="12.75" customHeight="1">
      <c r="A7" s="3">
        <f>A6+5</f>
        <v>15</v>
      </c>
      <c r="B7" s="7"/>
      <c r="C7" s="7"/>
      <c r="D7" s="7"/>
      <c r="E7" s="7"/>
      <c r="F7" s="7"/>
      <c r="G7" s="7"/>
      <c r="H7" s="7"/>
      <c r="J7" s="7"/>
      <c r="K7" s="7"/>
      <c r="L7" s="7"/>
      <c r="M7" s="7"/>
      <c r="N7" s="7"/>
      <c r="O7" s="7"/>
      <c r="P7" s="7"/>
      <c r="R7" s="7"/>
      <c r="S7" s="7"/>
      <c r="T7" s="7"/>
      <c r="U7" s="8"/>
      <c r="W7" s="9">
        <v>17.5</v>
      </c>
      <c r="X7" s="7">
        <v>3966</v>
      </c>
      <c r="Y7" s="8">
        <v>304</v>
      </c>
    </row>
    <row r="8" spans="1:25" ht="12.75" customHeight="1">
      <c r="A8" s="3">
        <f>A7+5</f>
        <v>20</v>
      </c>
      <c r="B8" s="7"/>
      <c r="C8" s="7"/>
      <c r="D8" s="7"/>
      <c r="E8" s="7"/>
      <c r="F8" s="7"/>
      <c r="G8" s="7"/>
      <c r="H8" s="7"/>
      <c r="J8" s="7"/>
      <c r="K8" s="7"/>
      <c r="L8" s="7"/>
      <c r="M8" s="7"/>
      <c r="N8" s="7"/>
      <c r="O8" s="7"/>
      <c r="P8" s="7"/>
      <c r="R8" s="7"/>
      <c r="S8" s="7"/>
      <c r="T8" s="7"/>
      <c r="U8" s="8"/>
      <c r="W8" s="9">
        <v>20</v>
      </c>
      <c r="X8" s="7">
        <v>3772</v>
      </c>
      <c r="Y8" s="8">
        <v>336</v>
      </c>
    </row>
    <row r="9" spans="1:25" ht="12.75" customHeight="1">
      <c r="A9" s="3">
        <f>A8+5</f>
        <v>25</v>
      </c>
      <c r="B9" s="7"/>
      <c r="C9" s="7"/>
      <c r="D9" s="7"/>
      <c r="E9" s="7"/>
      <c r="F9" s="7"/>
      <c r="G9" s="7"/>
      <c r="H9" s="7"/>
      <c r="J9" s="7"/>
      <c r="K9" s="7"/>
      <c r="L9" s="7"/>
      <c r="M9" s="7"/>
      <c r="N9" s="7"/>
      <c r="O9" s="7"/>
      <c r="P9" s="7"/>
      <c r="R9" s="7"/>
      <c r="S9" s="7"/>
      <c r="T9" s="7"/>
      <c r="U9" s="8"/>
      <c r="W9" s="9">
        <v>22.5</v>
      </c>
      <c r="X9" s="7">
        <v>3532</v>
      </c>
      <c r="Y9" s="8">
        <v>372</v>
      </c>
    </row>
    <row r="10" spans="1:25" ht="12.75" customHeight="1">
      <c r="A10" s="3">
        <f>A9+5</f>
        <v>30</v>
      </c>
      <c r="B10" s="7"/>
      <c r="C10" s="7"/>
      <c r="D10" s="7"/>
      <c r="E10" s="7"/>
      <c r="F10" s="7"/>
      <c r="G10" s="7"/>
      <c r="H10" s="7"/>
      <c r="J10" s="7"/>
      <c r="K10" s="7"/>
      <c r="L10" s="7"/>
      <c r="M10" s="7"/>
      <c r="N10" s="7"/>
      <c r="O10" s="7"/>
      <c r="P10" s="7"/>
      <c r="R10" s="7"/>
      <c r="S10" s="7"/>
      <c r="T10" s="7"/>
      <c r="U10" s="8"/>
      <c r="W10" s="9">
        <v>25</v>
      </c>
      <c r="X10" s="7">
        <v>3333</v>
      </c>
      <c r="Y10" s="8">
        <v>400</v>
      </c>
    </row>
    <row r="11" spans="1:25" ht="12.75" customHeight="1">
      <c r="A11" s="3">
        <f>A10+5</f>
        <v>35</v>
      </c>
      <c r="B11" s="7"/>
      <c r="C11" s="7"/>
      <c r="D11" s="7"/>
      <c r="E11" s="7"/>
      <c r="F11" s="7"/>
      <c r="G11" s="7"/>
      <c r="H11" s="7"/>
      <c r="J11" s="7"/>
      <c r="K11" s="7"/>
      <c r="L11" s="7"/>
      <c r="M11" s="7"/>
      <c r="N11" s="7"/>
      <c r="O11" s="7"/>
      <c r="P11" s="7"/>
      <c r="R11" s="7"/>
      <c r="S11" s="7"/>
      <c r="T11" s="7"/>
      <c r="U11" s="8"/>
      <c r="W11" s="9">
        <v>27.5</v>
      </c>
      <c r="X11" s="7">
        <v>3128</v>
      </c>
      <c r="Y11" s="8">
        <v>429</v>
      </c>
    </row>
    <row r="12" spans="1:25" ht="12.75" customHeight="1">
      <c r="A12" s="3">
        <f>A11+5</f>
        <v>40</v>
      </c>
      <c r="B12" s="7"/>
      <c r="C12" s="7"/>
      <c r="D12" s="7"/>
      <c r="E12" s="7"/>
      <c r="F12" s="7"/>
      <c r="G12" s="7"/>
      <c r="H12" s="7"/>
      <c r="J12" s="7"/>
      <c r="K12" s="7"/>
      <c r="L12" s="7"/>
      <c r="M12" s="7"/>
      <c r="N12" s="7"/>
      <c r="O12" s="7"/>
      <c r="P12" s="7"/>
      <c r="R12" s="7"/>
      <c r="S12" s="7"/>
      <c r="T12" s="7"/>
      <c r="U12" s="8"/>
      <c r="W12" s="9">
        <v>30</v>
      </c>
      <c r="X12" s="7">
        <v>2947</v>
      </c>
      <c r="Y12" s="8">
        <v>453</v>
      </c>
    </row>
    <row r="13" spans="1:25" ht="12.75" customHeight="1">
      <c r="A13" s="3">
        <f>A12+5</f>
        <v>45</v>
      </c>
      <c r="B13" s="7"/>
      <c r="C13" s="7"/>
      <c r="D13" s="7"/>
      <c r="E13" s="7"/>
      <c r="F13" s="7"/>
      <c r="G13" s="7"/>
      <c r="H13" s="7"/>
      <c r="J13" s="7"/>
      <c r="K13" s="7"/>
      <c r="L13" s="7"/>
      <c r="M13" s="7"/>
      <c r="N13" s="7"/>
      <c r="O13" s="7"/>
      <c r="P13" s="7"/>
      <c r="R13" s="7"/>
      <c r="S13" s="7"/>
      <c r="T13" s="7"/>
      <c r="U13" s="8"/>
      <c r="W13" s="9">
        <v>32.5</v>
      </c>
      <c r="X13" s="7">
        <v>2764</v>
      </c>
      <c r="Y13" s="8">
        <v>478</v>
      </c>
    </row>
    <row r="14" spans="1:25" ht="12.75" customHeight="1">
      <c r="A14" s="3">
        <f>A13+5</f>
        <v>50</v>
      </c>
      <c r="B14" s="7"/>
      <c r="C14" s="7"/>
      <c r="D14" s="7"/>
      <c r="E14" s="7"/>
      <c r="F14" s="7"/>
      <c r="G14" s="7"/>
      <c r="H14" s="7"/>
      <c r="J14" s="7"/>
      <c r="K14" s="7"/>
      <c r="L14" s="7"/>
      <c r="M14" s="7"/>
      <c r="N14" s="7"/>
      <c r="O14" s="7"/>
      <c r="P14" s="7"/>
      <c r="R14" s="7"/>
      <c r="S14" s="7"/>
      <c r="T14" s="7"/>
      <c r="U14" s="8"/>
      <c r="W14" s="9">
        <v>35</v>
      </c>
      <c r="X14" s="7">
        <v>2596</v>
      </c>
      <c r="Y14" s="8">
        <v>499</v>
      </c>
    </row>
    <row r="15" spans="1:25" ht="12.75" customHeight="1">
      <c r="A15" s="3">
        <f>A14+5</f>
        <v>55</v>
      </c>
      <c r="B15" s="7"/>
      <c r="C15" s="7"/>
      <c r="D15" s="7"/>
      <c r="E15" s="7"/>
      <c r="F15" s="7"/>
      <c r="G15" s="7"/>
      <c r="H15" s="7"/>
      <c r="J15" s="7"/>
      <c r="K15" s="7"/>
      <c r="L15" s="7"/>
      <c r="M15" s="7"/>
      <c r="N15" s="7"/>
      <c r="O15" s="7"/>
      <c r="P15" s="7"/>
      <c r="R15" s="7"/>
      <c r="S15" s="7"/>
      <c r="T15" s="7"/>
      <c r="U15" s="8"/>
      <c r="W15" s="9">
        <v>37.5</v>
      </c>
      <c r="X15" s="7">
        <v>2421</v>
      </c>
      <c r="Y15" s="8">
        <v>517</v>
      </c>
    </row>
    <row r="16" spans="1:25" ht="12.75" customHeight="1">
      <c r="A16" s="3">
        <f>A15+5</f>
        <v>60</v>
      </c>
      <c r="B16" s="7"/>
      <c r="C16" s="7"/>
      <c r="D16" s="7"/>
      <c r="E16" s="7"/>
      <c r="F16" s="7"/>
      <c r="G16" s="7"/>
      <c r="H16" s="7"/>
      <c r="J16" s="7"/>
      <c r="K16" s="7"/>
      <c r="L16" s="7"/>
      <c r="M16" s="7"/>
      <c r="N16" s="7"/>
      <c r="O16" s="7"/>
      <c r="P16" s="7"/>
      <c r="R16" s="7"/>
      <c r="S16" s="7"/>
      <c r="T16" s="7"/>
      <c r="U16" s="8"/>
      <c r="W16" s="9">
        <v>40</v>
      </c>
      <c r="X16" s="7">
        <v>2268</v>
      </c>
      <c r="Y16" s="8">
        <v>533</v>
      </c>
    </row>
    <row r="17" spans="1:25" ht="12.75" customHeight="1">
      <c r="A17" s="3">
        <f>A16+5</f>
        <v>65</v>
      </c>
      <c r="B17" s="7"/>
      <c r="C17" s="7"/>
      <c r="D17" s="7"/>
      <c r="E17" s="7"/>
      <c r="F17" s="7"/>
      <c r="G17" s="7"/>
      <c r="H17" s="7"/>
      <c r="J17" s="7"/>
      <c r="K17" s="7"/>
      <c r="L17" s="7"/>
      <c r="M17" s="7"/>
      <c r="N17" s="7"/>
      <c r="O17" s="7"/>
      <c r="P17" s="7"/>
      <c r="R17" s="7"/>
      <c r="S17" s="7"/>
      <c r="T17" s="7"/>
      <c r="U17" s="8"/>
      <c r="W17" s="9">
        <v>42.5</v>
      </c>
      <c r="X17" s="7">
        <v>2133</v>
      </c>
      <c r="Y17" s="8">
        <v>547</v>
      </c>
    </row>
    <row r="18" spans="1:25" ht="12.75" customHeight="1">
      <c r="A18" s="3">
        <f>A17+5</f>
        <v>70</v>
      </c>
      <c r="B18" s="7"/>
      <c r="C18" s="7"/>
      <c r="D18" s="7"/>
      <c r="E18" s="7"/>
      <c r="F18" s="7"/>
      <c r="G18" s="7"/>
      <c r="H18" s="7"/>
      <c r="J18" s="7"/>
      <c r="K18" s="7"/>
      <c r="L18" s="7"/>
      <c r="M18" s="7"/>
      <c r="N18" s="7"/>
      <c r="O18" s="7"/>
      <c r="P18" s="7"/>
      <c r="R18" s="7"/>
      <c r="S18" s="7"/>
      <c r="T18" s="7"/>
      <c r="U18" s="8"/>
      <c r="W18" s="9">
        <v>45</v>
      </c>
      <c r="X18" s="7">
        <v>2013</v>
      </c>
      <c r="Y18" s="8">
        <v>559</v>
      </c>
    </row>
    <row r="19" spans="1:25" ht="12.75" customHeight="1">
      <c r="A19" s="3">
        <f>A18+5</f>
        <v>75</v>
      </c>
      <c r="B19" s="7"/>
      <c r="C19" s="7"/>
      <c r="D19" s="7"/>
      <c r="E19" s="7"/>
      <c r="F19" s="7"/>
      <c r="G19" s="7"/>
      <c r="H19" s="7"/>
      <c r="J19" s="7"/>
      <c r="K19" s="7"/>
      <c r="L19" s="7"/>
      <c r="M19" s="7"/>
      <c r="N19" s="7"/>
      <c r="O19" s="7"/>
      <c r="P19" s="7"/>
      <c r="R19" s="7"/>
      <c r="S19" s="7"/>
      <c r="T19" s="7"/>
      <c r="U19" s="8"/>
      <c r="W19" s="9">
        <v>47.5</v>
      </c>
      <c r="X19" s="7">
        <v>1906</v>
      </c>
      <c r="Y19" s="8">
        <v>570</v>
      </c>
    </row>
    <row r="20" spans="1:25" ht="12.75" customHeight="1">
      <c r="A20" s="3">
        <f>A19+5</f>
        <v>80</v>
      </c>
      <c r="B20" s="7"/>
      <c r="C20" s="7"/>
      <c r="D20" s="7"/>
      <c r="E20" s="7"/>
      <c r="F20" s="7"/>
      <c r="G20" s="7"/>
      <c r="H20" s="7"/>
      <c r="J20" s="7"/>
      <c r="K20" s="7"/>
      <c r="L20" s="7"/>
      <c r="M20" s="7"/>
      <c r="N20" s="7"/>
      <c r="O20" s="7"/>
      <c r="P20" s="7"/>
      <c r="R20" s="7"/>
      <c r="S20" s="7"/>
      <c r="T20" s="7"/>
      <c r="U20" s="8"/>
      <c r="W20" s="9">
        <v>50</v>
      </c>
      <c r="X20" s="7">
        <v>1809</v>
      </c>
      <c r="Y20" s="8">
        <v>580</v>
      </c>
    </row>
    <row r="21" spans="1:25" ht="12.75" customHeight="1">
      <c r="A21" s="3">
        <f>A20+5</f>
        <v>85</v>
      </c>
      <c r="B21" s="7"/>
      <c r="C21" s="7"/>
      <c r="D21" s="7"/>
      <c r="E21" s="7"/>
      <c r="F21" s="7"/>
      <c r="G21" s="7"/>
      <c r="H21" s="7"/>
      <c r="J21" s="7"/>
      <c r="K21" s="7"/>
      <c r="L21" s="7"/>
      <c r="M21" s="7"/>
      <c r="N21" s="7"/>
      <c r="O21" s="7"/>
      <c r="P21" s="7"/>
      <c r="R21" s="7"/>
      <c r="S21" s="7"/>
      <c r="T21" s="7"/>
      <c r="U21" s="8"/>
    </row>
    <row r="22" spans="1:25" ht="12.75" customHeight="1">
      <c r="A22" s="3">
        <f>A21+5</f>
        <v>90</v>
      </c>
      <c r="B22" s="7"/>
      <c r="C22" s="7"/>
      <c r="D22" s="7"/>
      <c r="E22" s="7"/>
      <c r="F22" s="7"/>
      <c r="G22" s="7"/>
      <c r="H22" s="7"/>
      <c r="J22" s="7"/>
      <c r="K22" s="7"/>
      <c r="L22" s="7"/>
      <c r="M22" s="7"/>
      <c r="N22" s="7"/>
      <c r="O22" s="7"/>
      <c r="P22" s="7"/>
      <c r="R22" s="7"/>
      <c r="S22" s="7"/>
      <c r="T22" s="7"/>
      <c r="U22" s="8"/>
      <c r="X22" s="10"/>
      <c r="Y22" s="10"/>
    </row>
    <row r="23" spans="1:25" ht="12.75" customHeight="1">
      <c r="A23" s="3">
        <f t="shared" ref="A23:A24" si="0">A22+5</f>
        <v>95</v>
      </c>
      <c r="B23" s="7"/>
      <c r="C23" s="7"/>
      <c r="D23" s="7"/>
      <c r="E23" s="7"/>
      <c r="F23" s="7"/>
      <c r="G23" s="7"/>
      <c r="H23" s="7"/>
      <c r="J23" s="7"/>
      <c r="K23" s="7"/>
      <c r="L23" s="7"/>
      <c r="M23" s="7"/>
      <c r="N23" s="7"/>
      <c r="O23" s="7"/>
      <c r="P23" s="7"/>
      <c r="R23" s="7"/>
      <c r="S23" s="7"/>
      <c r="T23" s="7"/>
      <c r="U23" s="8"/>
      <c r="Y23" s="11"/>
    </row>
    <row r="24" spans="1:25" ht="12.75" customHeight="1">
      <c r="A24" s="3">
        <f t="shared" si="0"/>
        <v>100</v>
      </c>
      <c r="B24" s="7"/>
      <c r="C24" s="7"/>
      <c r="D24" s="7"/>
      <c r="E24" s="7"/>
      <c r="F24" s="7"/>
      <c r="G24" s="7"/>
      <c r="H24" s="7"/>
      <c r="J24" s="7"/>
      <c r="K24" s="7"/>
      <c r="L24" s="7"/>
      <c r="M24" s="7"/>
      <c r="N24" s="7"/>
      <c r="O24" s="7"/>
      <c r="P24" s="7"/>
      <c r="R24" s="7"/>
      <c r="S24" s="7"/>
      <c r="T24" s="7"/>
      <c r="U24" s="8"/>
    </row>
    <row r="25" spans="1:25" ht="12.75" customHeight="1">
      <c r="A25" s="3" t="s">
        <v>9</v>
      </c>
      <c r="B25" s="2">
        <v>48</v>
      </c>
      <c r="C25" s="2">
        <v>204</v>
      </c>
      <c r="D25" s="2">
        <v>331</v>
      </c>
      <c r="E25" s="2">
        <v>421</v>
      </c>
      <c r="F25" s="2">
        <v>487</v>
      </c>
      <c r="G25" s="2">
        <v>537</v>
      </c>
      <c r="H25" s="2">
        <v>575</v>
      </c>
      <c r="J25" s="3" t="s">
        <v>10</v>
      </c>
      <c r="K25" s="2"/>
      <c r="L25" s="2">
        <v>8</v>
      </c>
      <c r="M25" s="3" t="s">
        <v>11</v>
      </c>
      <c r="N25" s="3"/>
      <c r="O25" s="3"/>
      <c r="P25" s="2">
        <v>20</v>
      </c>
      <c r="R25" s="3" t="s">
        <v>12</v>
      </c>
      <c r="S25" s="3"/>
      <c r="T25" s="3"/>
      <c r="U25" s="4">
        <f>SUM(T4:T24)</f>
        <v>969.68</v>
      </c>
    </row>
    <row r="26" spans="1:25" ht="12.75" customHeight="1">
      <c r="A26" s="3" t="s">
        <v>13</v>
      </c>
      <c r="B26" s="3"/>
      <c r="C26" s="3"/>
      <c r="D26" s="2">
        <v>600</v>
      </c>
      <c r="E26" s="3" t="s">
        <v>14</v>
      </c>
      <c r="F26" s="3"/>
      <c r="G26" s="3"/>
      <c r="H26" s="2">
        <v>6</v>
      </c>
      <c r="J26" s="3" t="s">
        <v>15</v>
      </c>
      <c r="K26" s="3"/>
      <c r="L26" s="2">
        <v>0.05</v>
      </c>
      <c r="M26" s="3" t="s">
        <v>16</v>
      </c>
      <c r="N26" s="3"/>
      <c r="O26" s="3"/>
      <c r="P26" s="5">
        <f>SUM(B4:H4)/P25*5</f>
        <v>250</v>
      </c>
      <c r="R26" s="3" t="s">
        <v>17</v>
      </c>
      <c r="S26" s="3"/>
      <c r="T26" s="3"/>
      <c r="U26" s="4">
        <f>U24</f>
        <v>0</v>
      </c>
    </row>
    <row r="28" spans="1:25" ht="12.75" customHeight="1">
      <c r="A28" s="3" t="s">
        <v>18</v>
      </c>
      <c r="B28" s="8">
        <f>B25/(5*B3)</f>
        <v>9.6</v>
      </c>
      <c r="C28" s="8"/>
      <c r="D28" s="8"/>
      <c r="E28" s="8"/>
      <c r="F28" s="8"/>
      <c r="G28" s="8"/>
      <c r="H28" s="8"/>
    </row>
    <row r="29" spans="1:25" ht="12.75" customHeight="1">
      <c r="A29" s="3" t="s">
        <v>19</v>
      </c>
      <c r="B29" s="7">
        <f>B25*$L$25</f>
        <v>384</v>
      </c>
      <c r="C29" s="7"/>
      <c r="D29" s="7"/>
      <c r="E29" s="7"/>
      <c r="F29" s="7"/>
      <c r="G29" s="7"/>
      <c r="H29" s="7"/>
    </row>
    <row r="30" spans="1:25" ht="12.75" customHeight="1">
      <c r="A30" s="3" t="s">
        <v>20</v>
      </c>
      <c r="B30" s="7">
        <f>B29-$D$26</f>
        <v>-216</v>
      </c>
      <c r="C30" s="7"/>
      <c r="D30" s="7"/>
      <c r="E30" s="7"/>
      <c r="F30" s="7"/>
      <c r="G30" s="7"/>
      <c r="H30" s="7"/>
    </row>
    <row r="31" spans="1:25" ht="12.75" customHeight="1">
      <c r="A31" s="3" t="s">
        <v>21</v>
      </c>
      <c r="B31" s="7">
        <f>B30/((1+$L$26)^(B3*5)-1)-$D$26-$H$26/$L$26</f>
        <v>-1501.8111279141181</v>
      </c>
      <c r="C31" s="7"/>
      <c r="D31" s="7"/>
      <c r="E31" s="7"/>
      <c r="F31" s="7"/>
      <c r="G31" s="7"/>
      <c r="H31" s="7"/>
    </row>
    <row r="33" ht="12.75" customHeight="1"/>
  </sheetData>
  <conditionalFormatting sqref="B28">
    <cfRule type="cellIs" priority="6" operator="equal">
      <formula>MAX(#REF!)</formula>
    </cfRule>
  </conditionalFormatting>
  <conditionalFormatting sqref="B31:H31">
    <cfRule type="cellIs" priority="7" operator="equal">
      <formula>MAX(#REF!)</formula>
    </cfRule>
  </conditionalFormatting>
  <conditionalFormatting sqref="C28:H28">
    <cfRule type="cellIs" priority="3" operator="equal">
      <formula>MAX(#REF!)</formula>
    </cfRule>
  </conditionalFormatting>
  <conditionalFormatting sqref="C31:H31">
    <cfRule type="cellIs" priority="4" operator="equal">
      <formula>MAX(#REF!)</formula>
    </cfRule>
  </conditionalFormatting>
  <conditionalFormatting sqref="B28:H28">
    <cfRule type="top10" dxfId="1" priority="2" rank="1"/>
  </conditionalFormatting>
  <conditionalFormatting sqref="B31:H31">
    <cfRule type="top10" dxfId="0" priority="1" percent="1" rank="1"/>
  </conditionalFormatting>
  <pageMargins left="0.78749999999999998" right="0.78749999999999998" top="1.0249999999999999" bottom="1.0249999999999999" header="0.78749999999999998" footer="0.78749999999999998"/>
  <pageSetup paperSize="9" orientation="portrait" usePrinterDefaults="0" useFirstPageNumber="1" horizontalDpi="300" verticalDpi="300"/>
  <headerFooter>
    <oddHeader>&amp;C&amp;A</oddHeader>
    <oddFooter>&amp;CPage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Yapura</dc:creator>
  <cp:keywords/>
  <dc:description/>
  <cp:lastModifiedBy/>
  <cp:revision>40</cp:revision>
  <dcterms:created xsi:type="dcterms:W3CDTF">2011-09-21T12:09:59Z</dcterms:created>
  <dcterms:modified xsi:type="dcterms:W3CDTF">2020-09-09T18:16:59Z</dcterms:modified>
  <cp:category/>
  <cp:contentStatus/>
</cp:coreProperties>
</file>