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75" windowWidth="18495" windowHeight="8130" activeTab="0"/>
  </bookViews>
  <sheets>
    <sheet name="Datos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<sst xmlns="http://schemas.openxmlformats.org/spreadsheetml/2006/main" count="67" uniqueCount="38">
  <si>
    <t>Consigna</t>
  </si>
  <si>
    <t>Determinar</t>
  </si>
  <si>
    <t>Datos</t>
  </si>
  <si>
    <t>Año 0</t>
  </si>
  <si>
    <t>Año 1</t>
  </si>
  <si>
    <t>Costos</t>
  </si>
  <si>
    <t>Año 11</t>
  </si>
  <si>
    <t>Descripción</t>
  </si>
  <si>
    <t>Compra de la tierra</t>
  </si>
  <si>
    <t>Implantación</t>
  </si>
  <si>
    <t>Cuidados y reposición</t>
  </si>
  <si>
    <t>Limpieza postraleo</t>
  </si>
  <si>
    <r>
      <t>tn·ha</t>
    </r>
    <r>
      <rPr>
        <vertAlign val="superscript"/>
        <sz val="9"/>
        <color indexed="8"/>
        <rFont val="Arial"/>
        <family val="2"/>
      </rPr>
      <t>-1</t>
    </r>
  </si>
  <si>
    <t>Rendimientos</t>
  </si>
  <si>
    <t>Raleo comercial (año 10)</t>
  </si>
  <si>
    <t>Al turno (año 20)</t>
  </si>
  <si>
    <t>Aserrado</t>
  </si>
  <si>
    <t>Triturado</t>
  </si>
  <si>
    <t>Tasa de interés real activa</t>
  </si>
  <si>
    <t>Precios de madera en pie</t>
  </si>
  <si>
    <r>
      <t>$·tn</t>
    </r>
    <r>
      <rPr>
        <vertAlign val="superscript"/>
        <sz val="9"/>
        <color indexed="8"/>
        <rFont val="Arial"/>
        <family val="2"/>
      </rPr>
      <t>-1</t>
    </r>
  </si>
  <si>
    <t>1. Valor potencial del suelo (VPS)</t>
  </si>
  <si>
    <t>2. Valor potencial del bosque (VPB) al año 6</t>
  </si>
  <si>
    <t>3. Valor en costo (VC) al año 6</t>
  </si>
  <si>
    <t>Año</t>
  </si>
  <si>
    <t>Ingreso</t>
  </si>
  <si>
    <t>Egreso</t>
  </si>
  <si>
    <t>Flujo Neto (FN)</t>
  </si>
  <si>
    <t>Valor Terminal (VT)</t>
  </si>
  <si>
    <t>Total</t>
  </si>
  <si>
    <t>VPS</t>
  </si>
  <si>
    <t>Total VT</t>
  </si>
  <si>
    <t>VPB al año 6</t>
  </si>
  <si>
    <t>3. Valor al costo (VC) al año 6</t>
  </si>
  <si>
    <t>Trabajo Práctico: Valoración forestal - Modelo de Faustmann</t>
  </si>
  <si>
    <r>
      <t xml:space="preserve">Valorizar a través de distintos métodos una plantación de </t>
    </r>
    <r>
      <rPr>
        <i/>
        <sz val="9"/>
        <color indexed="8"/>
        <rFont val="Arial"/>
        <family val="2"/>
      </rPr>
      <t xml:space="preserve">Eucalyptus grandis </t>
    </r>
    <r>
      <rPr>
        <sz val="9"/>
        <color indexed="8"/>
        <rFont val="Arial"/>
        <family val="2"/>
      </rPr>
      <t>en Entre Ríos.</t>
    </r>
  </si>
  <si>
    <r>
      <t>Monto en $</t>
    </r>
    <r>
      <rPr>
        <b/>
        <sz val="9"/>
        <color indexed="8"/>
        <rFont val="Calibri"/>
        <family val="2"/>
      </rPr>
      <t>·</t>
    </r>
    <r>
      <rPr>
        <b/>
        <sz val="9"/>
        <color indexed="8"/>
        <rFont val="Arial"/>
        <family val="2"/>
      </rPr>
      <t>ha</t>
    </r>
    <r>
      <rPr>
        <b/>
        <vertAlign val="superscript"/>
        <sz val="9"/>
        <color indexed="8"/>
        <rFont val="Arial"/>
        <family val="2"/>
      </rPr>
      <t>-1</t>
    </r>
  </si>
  <si>
    <t>VC al año 6</t>
  </si>
</sst>
</file>

<file path=xl/styles.xml><?xml version="1.0" encoding="utf-8"?>
<styleSheet xmlns="http://schemas.openxmlformats.org/spreadsheetml/2006/main">
  <numFmts count="14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_-* #,##0\ &quot;pta&quot;_-;\-* #,##0\ &quot;pta&quot;_-;_-* &quot;-&quot;\ &quot;pta&quot;_-;_-@_-"/>
    <numFmt numFmtId="165" formatCode="_-* #,##0\ _p_t_a_-;\-* #,##0\ _p_t_a_-;_-* &quot;-&quot;\ _p_t_a_-;_-@_-"/>
    <numFmt numFmtId="166" formatCode="_-* #,##0.00\ &quot;pta&quot;_-;\-* #,##0.00\ &quot;pta&quot;_-;_-* &quot;-&quot;??\ &quot;pta&quot;_-;_-@_-"/>
    <numFmt numFmtId="167" formatCode="_-* #,##0.00\ _p_t_a_-;\-* #,##0.00\ _p_t_a_-;_-* &quot;-&quot;??\ _p_t_a_-;_-@_-"/>
    <numFmt numFmtId="168" formatCode="0.000"/>
    <numFmt numFmtId="169" formatCode="&quot;$&quot;\ #,##0.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name val="Arial"/>
      <family val="0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vertAlign val="superscript"/>
      <sz val="9"/>
      <color indexed="8"/>
      <name val="Arial"/>
      <family val="2"/>
    </font>
    <font>
      <i/>
      <sz val="9"/>
      <color indexed="8"/>
      <name val="Arial"/>
      <family val="2"/>
    </font>
    <font>
      <b/>
      <sz val="9"/>
      <color indexed="8"/>
      <name val="Calibri"/>
      <family val="2"/>
    </font>
    <font>
      <b/>
      <vertAlign val="superscript"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i/>
      <sz val="9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57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Border="1" applyAlignment="1">
      <alignment vertical="center"/>
    </xf>
    <xf numFmtId="0" fontId="44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4" fillId="0" borderId="0" xfId="0" applyFont="1" applyAlignment="1">
      <alignment horizontal="center" vertical="center"/>
    </xf>
    <xf numFmtId="9" fontId="44" fillId="0" borderId="0" xfId="0" applyNumberFormat="1" applyFont="1" applyAlignment="1">
      <alignment horizontal="center" vertical="center"/>
    </xf>
    <xf numFmtId="0" fontId="47" fillId="0" borderId="0" xfId="0" applyFont="1" applyAlignment="1">
      <alignment vertical="center"/>
    </xf>
    <xf numFmtId="44" fontId="44" fillId="0" borderId="0" xfId="0" applyNumberFormat="1" applyFont="1" applyAlignment="1">
      <alignment/>
    </xf>
    <xf numFmtId="44" fontId="44" fillId="0" borderId="0" xfId="48" applyFont="1" applyAlignment="1">
      <alignment/>
    </xf>
    <xf numFmtId="0" fontId="44" fillId="0" borderId="10" xfId="0" applyFont="1" applyBorder="1" applyAlignment="1">
      <alignment horizontal="center"/>
    </xf>
    <xf numFmtId="44" fontId="44" fillId="0" borderId="11" xfId="0" applyNumberFormat="1" applyFont="1" applyBorder="1" applyAlignment="1">
      <alignment/>
    </xf>
    <xf numFmtId="0" fontId="44" fillId="0" borderId="12" xfId="0" applyFont="1" applyBorder="1" applyAlignment="1">
      <alignment horizontal="center"/>
    </xf>
    <xf numFmtId="44" fontId="44" fillId="0" borderId="13" xfId="0" applyNumberFormat="1" applyFont="1" applyBorder="1" applyAlignment="1">
      <alignment/>
    </xf>
    <xf numFmtId="44" fontId="44" fillId="0" borderId="14" xfId="0" applyNumberFormat="1" applyFont="1" applyBorder="1" applyAlignment="1">
      <alignment/>
    </xf>
    <xf numFmtId="44" fontId="44" fillId="0" borderId="15" xfId="0" applyNumberFormat="1" applyFont="1" applyBorder="1" applyAlignment="1">
      <alignment/>
    </xf>
    <xf numFmtId="44" fontId="44" fillId="0" borderId="16" xfId="0" applyNumberFormat="1" applyFont="1" applyBorder="1" applyAlignment="1">
      <alignment/>
    </xf>
    <xf numFmtId="44" fontId="44" fillId="0" borderId="17" xfId="0" applyNumberFormat="1" applyFont="1" applyBorder="1" applyAlignment="1">
      <alignment/>
    </xf>
    <xf numFmtId="44" fontId="44" fillId="0" borderId="18" xfId="0" applyNumberFormat="1" applyFont="1" applyBorder="1" applyAlignment="1">
      <alignment/>
    </xf>
    <xf numFmtId="44" fontId="44" fillId="0" borderId="19" xfId="0" applyNumberFormat="1" applyFont="1" applyBorder="1" applyAlignment="1">
      <alignment/>
    </xf>
    <xf numFmtId="0" fontId="45" fillId="0" borderId="20" xfId="0" applyFont="1" applyBorder="1" applyAlignment="1">
      <alignment horizontal="center" vertical="center" wrapText="1"/>
    </xf>
    <xf numFmtId="0" fontId="45" fillId="0" borderId="21" xfId="0" applyFont="1" applyBorder="1" applyAlignment="1">
      <alignment horizontal="center" vertical="center" wrapText="1"/>
    </xf>
    <xf numFmtId="0" fontId="45" fillId="0" borderId="22" xfId="0" applyFont="1" applyBorder="1" applyAlignment="1">
      <alignment horizontal="center" vertical="center" wrapText="1"/>
    </xf>
    <xf numFmtId="0" fontId="45" fillId="0" borderId="23" xfId="0" applyFont="1" applyBorder="1" applyAlignment="1">
      <alignment horizontal="center" vertical="center" wrapText="1"/>
    </xf>
    <xf numFmtId="0" fontId="45" fillId="0" borderId="24" xfId="0" applyFont="1" applyBorder="1" applyAlignment="1">
      <alignment horizontal="center" vertical="center" wrapText="1"/>
    </xf>
    <xf numFmtId="0" fontId="45" fillId="0" borderId="0" xfId="0" applyFont="1" applyAlignment="1">
      <alignment horizontal="right" vertical="center"/>
    </xf>
    <xf numFmtId="44" fontId="45" fillId="0" borderId="0" xfId="48" applyFont="1" applyAlignment="1">
      <alignment vertical="center"/>
    </xf>
    <xf numFmtId="44" fontId="45" fillId="0" borderId="0" xfId="0" applyNumberFormat="1" applyFont="1" applyAlignment="1">
      <alignment vertical="center"/>
    </xf>
    <xf numFmtId="0" fontId="48" fillId="0" borderId="20" xfId="0" applyFont="1" applyBorder="1" applyAlignment="1">
      <alignment horizontal="center" vertical="center" wrapText="1"/>
    </xf>
    <xf numFmtId="0" fontId="48" fillId="0" borderId="23" xfId="0" applyFont="1" applyBorder="1" applyAlignment="1">
      <alignment horizontal="center" vertical="center" wrapText="1"/>
    </xf>
    <xf numFmtId="0" fontId="48" fillId="0" borderId="22" xfId="0" applyFont="1" applyBorder="1" applyAlignment="1">
      <alignment horizontal="center" vertical="center" wrapText="1"/>
    </xf>
    <xf numFmtId="0" fontId="48" fillId="0" borderId="24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44" fontId="47" fillId="0" borderId="16" xfId="0" applyNumberFormat="1" applyFont="1" applyBorder="1" applyAlignment="1">
      <alignment vertical="center"/>
    </xf>
    <xf numFmtId="44" fontId="47" fillId="0" borderId="15" xfId="0" applyNumberFormat="1" applyFont="1" applyBorder="1" applyAlignment="1">
      <alignment vertical="center"/>
    </xf>
    <xf numFmtId="44" fontId="47" fillId="0" borderId="11" xfId="0" applyNumberFormat="1" applyFont="1" applyBorder="1" applyAlignment="1">
      <alignment vertical="center"/>
    </xf>
    <xf numFmtId="0" fontId="47" fillId="0" borderId="12" xfId="0" applyFont="1" applyBorder="1" applyAlignment="1">
      <alignment horizontal="center" vertical="center"/>
    </xf>
    <xf numFmtId="44" fontId="47" fillId="0" borderId="19" xfId="0" applyNumberFormat="1" applyFont="1" applyBorder="1" applyAlignment="1">
      <alignment vertical="center"/>
    </xf>
    <xf numFmtId="44" fontId="47" fillId="0" borderId="18" xfId="0" applyNumberFormat="1" applyFont="1" applyBorder="1" applyAlignment="1">
      <alignment vertical="center"/>
    </xf>
    <xf numFmtId="44" fontId="47" fillId="0" borderId="13" xfId="0" applyNumberFormat="1" applyFont="1" applyBorder="1" applyAlignment="1">
      <alignment vertical="center"/>
    </xf>
    <xf numFmtId="0" fontId="47" fillId="0" borderId="0" xfId="0" applyFont="1" applyAlignment="1">
      <alignment horizontal="right" vertical="center"/>
    </xf>
    <xf numFmtId="44" fontId="47" fillId="0" borderId="0" xfId="0" applyNumberFormat="1" applyFont="1" applyAlignment="1">
      <alignment vertical="center"/>
    </xf>
    <xf numFmtId="0" fontId="48" fillId="0" borderId="0" xfId="0" applyFont="1" applyAlignment="1">
      <alignment horizontal="right" vertical="center"/>
    </xf>
    <xf numFmtId="44" fontId="48" fillId="0" borderId="0" xfId="48" applyFont="1" applyAlignment="1">
      <alignment vertical="center"/>
    </xf>
    <xf numFmtId="44" fontId="48" fillId="0" borderId="0" xfId="0" applyNumberFormat="1" applyFont="1" applyAlignment="1">
      <alignment vertical="center"/>
    </xf>
    <xf numFmtId="0" fontId="44" fillId="0" borderId="0" xfId="0" applyFont="1" applyAlignment="1">
      <alignment horizontal="left" vertical="center" wrapText="1"/>
    </xf>
    <xf numFmtId="0" fontId="45" fillId="0" borderId="25" xfId="0" applyFont="1" applyBorder="1" applyAlignment="1">
      <alignment vertical="center"/>
    </xf>
    <xf numFmtId="0" fontId="44" fillId="0" borderId="25" xfId="0" applyFont="1" applyBorder="1" applyAlignment="1">
      <alignment vertical="center"/>
    </xf>
    <xf numFmtId="0" fontId="44" fillId="0" borderId="25" xfId="0" applyFont="1" applyBorder="1" applyAlignment="1">
      <alignment/>
    </xf>
    <xf numFmtId="0" fontId="44" fillId="0" borderId="0" xfId="0" applyFont="1" applyBorder="1" applyAlignment="1">
      <alignment vertical="center"/>
    </xf>
    <xf numFmtId="0" fontId="44" fillId="0" borderId="0" xfId="0" applyFont="1" applyBorder="1" applyAlignment="1">
      <alignment/>
    </xf>
    <xf numFmtId="0" fontId="47" fillId="0" borderId="0" xfId="0" applyFont="1" applyBorder="1" applyAlignment="1">
      <alignment horizontal="center" vertical="center"/>
    </xf>
    <xf numFmtId="44" fontId="47" fillId="0" borderId="0" xfId="0" applyNumberFormat="1" applyFont="1" applyBorder="1" applyAlignment="1">
      <alignment vertical="center"/>
    </xf>
    <xf numFmtId="0" fontId="2" fillId="0" borderId="26" xfId="0" applyFont="1" applyBorder="1" applyAlignment="1">
      <alignment horizontal="center" vertical="center"/>
    </xf>
    <xf numFmtId="0" fontId="44" fillId="0" borderId="0" xfId="0" applyFont="1" applyAlignment="1">
      <alignment horizontal="left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6"/>
  <sheetViews>
    <sheetView tabSelected="1" zoomScalePageLayoutView="0" workbookViewId="0" topLeftCell="A81">
      <selection activeCell="E105" sqref="E105"/>
    </sheetView>
  </sheetViews>
  <sheetFormatPr defaultColWidth="11.421875" defaultRowHeight="15"/>
  <cols>
    <col min="1" max="1" width="22.8515625" style="1" customWidth="1"/>
    <col min="2" max="4" width="14.28125" style="1" customWidth="1"/>
    <col min="5" max="5" width="17.140625" style="1" customWidth="1"/>
    <col min="6" max="16384" width="11.421875" style="1" customWidth="1"/>
  </cols>
  <sheetData>
    <row r="1" spans="1:5" ht="25.5" customHeight="1" thickBot="1">
      <c r="A1" s="55" t="s">
        <v>34</v>
      </c>
      <c r="B1" s="55"/>
      <c r="C1" s="55"/>
      <c r="D1" s="55"/>
      <c r="E1" s="55"/>
    </row>
    <row r="2" spans="1:3" ht="15" customHeight="1" thickTop="1">
      <c r="A2" s="4"/>
      <c r="B2" s="4"/>
      <c r="C2" s="4"/>
    </row>
    <row r="3" spans="1:3" ht="15" customHeight="1">
      <c r="A3" s="5" t="s">
        <v>0</v>
      </c>
      <c r="B3" s="4"/>
      <c r="C3" s="4"/>
    </row>
    <row r="4" spans="1:5" ht="15" customHeight="1">
      <c r="A4" s="56" t="s">
        <v>35</v>
      </c>
      <c r="B4" s="56"/>
      <c r="C4" s="56"/>
      <c r="D4" s="56"/>
      <c r="E4" s="56"/>
    </row>
    <row r="5" spans="1:5" ht="15" customHeight="1">
      <c r="A5" s="47"/>
      <c r="B5" s="47"/>
      <c r="C5" s="47"/>
      <c r="D5" s="47"/>
      <c r="E5" s="47"/>
    </row>
    <row r="6" spans="1:4" ht="15" customHeight="1">
      <c r="A6" s="48" t="s">
        <v>1</v>
      </c>
      <c r="B6" s="49"/>
      <c r="C6" s="49"/>
      <c r="D6" s="50"/>
    </row>
    <row r="7" spans="1:3" ht="15" customHeight="1">
      <c r="A7" s="4" t="s">
        <v>21</v>
      </c>
      <c r="B7" s="4"/>
      <c r="C7" s="4"/>
    </row>
    <row r="8" spans="1:3" ht="15" customHeight="1">
      <c r="A8" s="4" t="s">
        <v>22</v>
      </c>
      <c r="B8" s="4"/>
      <c r="C8" s="4"/>
    </row>
    <row r="9" spans="1:3" ht="15" customHeight="1">
      <c r="A9" s="4" t="s">
        <v>23</v>
      </c>
      <c r="B9" s="4"/>
      <c r="C9" s="4"/>
    </row>
    <row r="10" spans="1:3" ht="15" customHeight="1">
      <c r="A10" s="4"/>
      <c r="B10" s="4"/>
      <c r="C10" s="4"/>
    </row>
    <row r="11" spans="1:4" ht="15" customHeight="1">
      <c r="A11" s="48" t="s">
        <v>2</v>
      </c>
      <c r="B11" s="49"/>
      <c r="C11" s="49"/>
      <c r="D11" s="50"/>
    </row>
    <row r="12" spans="1:4" ht="15" customHeight="1">
      <c r="A12" s="3"/>
      <c r="B12" s="51"/>
      <c r="C12" s="51"/>
      <c r="D12" s="52"/>
    </row>
    <row r="13" spans="1:3" ht="15" customHeight="1">
      <c r="A13" s="5" t="s">
        <v>5</v>
      </c>
      <c r="B13" s="5" t="s">
        <v>36</v>
      </c>
      <c r="C13" s="5" t="s">
        <v>7</v>
      </c>
    </row>
    <row r="14" spans="1:3" ht="15" customHeight="1">
      <c r="A14" s="7" t="s">
        <v>3</v>
      </c>
      <c r="B14" s="7">
        <v>4800</v>
      </c>
      <c r="C14" s="4" t="s">
        <v>8</v>
      </c>
    </row>
    <row r="15" spans="1:3" ht="15" customHeight="1">
      <c r="A15" s="7" t="s">
        <v>3</v>
      </c>
      <c r="B15" s="7">
        <v>2800</v>
      </c>
      <c r="C15" s="4" t="s">
        <v>9</v>
      </c>
    </row>
    <row r="16" spans="1:3" ht="15" customHeight="1">
      <c r="A16" s="7" t="s">
        <v>4</v>
      </c>
      <c r="B16" s="7">
        <v>900</v>
      </c>
      <c r="C16" s="4" t="s">
        <v>10</v>
      </c>
    </row>
    <row r="17" spans="1:3" ht="15" customHeight="1">
      <c r="A17" s="7" t="s">
        <v>6</v>
      </c>
      <c r="B17" s="7">
        <v>1600</v>
      </c>
      <c r="C17" s="4" t="s">
        <v>11</v>
      </c>
    </row>
    <row r="18" spans="1:3" ht="15" customHeight="1">
      <c r="A18" s="4"/>
      <c r="B18" s="4"/>
      <c r="C18" s="4"/>
    </row>
    <row r="19" spans="1:3" ht="15" customHeight="1">
      <c r="A19" s="5" t="s">
        <v>13</v>
      </c>
      <c r="B19" s="4"/>
      <c r="C19" s="4"/>
    </row>
    <row r="20" spans="1:3" ht="15" customHeight="1">
      <c r="A20" s="6" t="s">
        <v>14</v>
      </c>
      <c r="B20" s="4"/>
      <c r="C20" s="4"/>
    </row>
    <row r="21" spans="1:3" ht="15" customHeight="1">
      <c r="A21" s="7" t="s">
        <v>16</v>
      </c>
      <c r="B21" s="7">
        <v>290</v>
      </c>
      <c r="C21" s="4" t="s">
        <v>12</v>
      </c>
    </row>
    <row r="22" spans="1:3" ht="15" customHeight="1">
      <c r="A22" s="7" t="s">
        <v>17</v>
      </c>
      <c r="B22" s="7">
        <v>65</v>
      </c>
      <c r="C22" s="4" t="s">
        <v>12</v>
      </c>
    </row>
    <row r="23" spans="1:3" ht="15" customHeight="1">
      <c r="A23" s="6" t="s">
        <v>15</v>
      </c>
      <c r="B23" s="4"/>
      <c r="C23" s="4"/>
    </row>
    <row r="24" spans="1:3" ht="15" customHeight="1">
      <c r="A24" s="7" t="s">
        <v>16</v>
      </c>
      <c r="B24" s="7">
        <v>310</v>
      </c>
      <c r="C24" s="4" t="s">
        <v>12</v>
      </c>
    </row>
    <row r="25" spans="1:3" ht="15" customHeight="1">
      <c r="A25" s="7" t="s">
        <v>17</v>
      </c>
      <c r="B25" s="7">
        <v>80</v>
      </c>
      <c r="C25" s="4" t="s">
        <v>12</v>
      </c>
    </row>
    <row r="26" spans="1:3" ht="15" customHeight="1">
      <c r="A26" s="4"/>
      <c r="B26" s="4"/>
      <c r="C26" s="4"/>
    </row>
    <row r="27" spans="1:3" ht="15" customHeight="1">
      <c r="A27" s="5" t="s">
        <v>18</v>
      </c>
      <c r="B27" s="8">
        <v>0.1</v>
      </c>
      <c r="C27" s="4"/>
    </row>
    <row r="28" spans="1:3" ht="15" customHeight="1">
      <c r="A28" s="4"/>
      <c r="B28" s="4"/>
      <c r="C28" s="4"/>
    </row>
    <row r="29" spans="1:3" ht="15" customHeight="1">
      <c r="A29" s="5" t="s">
        <v>19</v>
      </c>
      <c r="B29" s="4"/>
      <c r="C29" s="4"/>
    </row>
    <row r="30" spans="1:4" ht="15" customHeight="1">
      <c r="A30" s="7" t="s">
        <v>16</v>
      </c>
      <c r="B30" s="7">
        <v>95</v>
      </c>
      <c r="C30" s="4" t="s">
        <v>20</v>
      </c>
      <c r="D30" s="1">
        <v>146</v>
      </c>
    </row>
    <row r="31" spans="1:4" ht="15" customHeight="1">
      <c r="A31" s="7" t="s">
        <v>17</v>
      </c>
      <c r="B31" s="7">
        <v>50</v>
      </c>
      <c r="C31" s="4" t="s">
        <v>20</v>
      </c>
      <c r="D31" s="1">
        <v>73</v>
      </c>
    </row>
    <row r="54" ht="12.75" thickBot="1">
      <c r="A54" s="5" t="s">
        <v>21</v>
      </c>
    </row>
    <row r="55" spans="1:5" ht="15" customHeight="1" thickBot="1">
      <c r="A55" s="30" t="s">
        <v>24</v>
      </c>
      <c r="B55" s="31" t="s">
        <v>25</v>
      </c>
      <c r="C55" s="32" t="s">
        <v>26</v>
      </c>
      <c r="D55" s="31" t="s">
        <v>27</v>
      </c>
      <c r="E55" s="33" t="s">
        <v>28</v>
      </c>
    </row>
    <row r="56" spans="1:5" ht="11.25" customHeight="1">
      <c r="A56" s="34">
        <v>0</v>
      </c>
      <c r="B56" s="35"/>
      <c r="C56" s="36">
        <f>$B$15</f>
        <v>2800</v>
      </c>
      <c r="D56" s="35">
        <f>B56-C56</f>
        <v>-2800</v>
      </c>
      <c r="E56" s="37">
        <f>D56*(1+$B$27)^(20-A56)</f>
        <v>-18836.999858111707</v>
      </c>
    </row>
    <row r="57" spans="1:5" ht="11.25" customHeight="1">
      <c r="A57" s="34">
        <v>1</v>
      </c>
      <c r="B57" s="35"/>
      <c r="C57" s="36">
        <f>$B$16</f>
        <v>900</v>
      </c>
      <c r="D57" s="35">
        <f aca="true" t="shared" si="0" ref="D57:D76">B57-C57</f>
        <v>-900</v>
      </c>
      <c r="E57" s="37">
        <f>D57*(1+$B$27)^(20-A57)</f>
        <v>-5504.318140357317</v>
      </c>
    </row>
    <row r="58" spans="1:5" ht="11.25" customHeight="1">
      <c r="A58" s="34">
        <v>2</v>
      </c>
      <c r="B58" s="35"/>
      <c r="C58" s="36"/>
      <c r="D58" s="35">
        <f t="shared" si="0"/>
        <v>0</v>
      </c>
      <c r="E58" s="37">
        <f aca="true" t="shared" si="1" ref="E58:E76">D58*(1+$B$27)^(20-A58)</f>
        <v>0</v>
      </c>
    </row>
    <row r="59" spans="1:5" ht="11.25" customHeight="1">
      <c r="A59" s="34">
        <v>3</v>
      </c>
      <c r="B59" s="35"/>
      <c r="C59" s="36"/>
      <c r="D59" s="35">
        <f t="shared" si="0"/>
        <v>0</v>
      </c>
      <c r="E59" s="37">
        <f t="shared" si="1"/>
        <v>0</v>
      </c>
    </row>
    <row r="60" spans="1:5" ht="11.25" customHeight="1">
      <c r="A60" s="34">
        <v>4</v>
      </c>
      <c r="B60" s="35"/>
      <c r="C60" s="36"/>
      <c r="D60" s="35">
        <f t="shared" si="0"/>
        <v>0</v>
      </c>
      <c r="E60" s="37">
        <f t="shared" si="1"/>
        <v>0</v>
      </c>
    </row>
    <row r="61" spans="1:5" ht="11.25" customHeight="1">
      <c r="A61" s="34">
        <v>5</v>
      </c>
      <c r="B61" s="35"/>
      <c r="C61" s="36"/>
      <c r="D61" s="35">
        <f t="shared" si="0"/>
        <v>0</v>
      </c>
      <c r="E61" s="37">
        <f t="shared" si="1"/>
        <v>0</v>
      </c>
    </row>
    <row r="62" spans="1:5" ht="11.25" customHeight="1">
      <c r="A62" s="34">
        <v>6</v>
      </c>
      <c r="B62" s="35"/>
      <c r="C62" s="36"/>
      <c r="D62" s="35">
        <f t="shared" si="0"/>
        <v>0</v>
      </c>
      <c r="E62" s="37">
        <f t="shared" si="1"/>
        <v>0</v>
      </c>
    </row>
    <row r="63" spans="1:5" ht="11.25" customHeight="1">
      <c r="A63" s="34">
        <v>7</v>
      </c>
      <c r="B63" s="35"/>
      <c r="C63" s="36"/>
      <c r="D63" s="35">
        <f t="shared" si="0"/>
        <v>0</v>
      </c>
      <c r="E63" s="37">
        <f t="shared" si="1"/>
        <v>0</v>
      </c>
    </row>
    <row r="64" spans="1:5" ht="11.25" customHeight="1">
      <c r="A64" s="34">
        <v>8</v>
      </c>
      <c r="B64" s="35"/>
      <c r="C64" s="36"/>
      <c r="D64" s="35">
        <f t="shared" si="0"/>
        <v>0</v>
      </c>
      <c r="E64" s="37">
        <f t="shared" si="1"/>
        <v>0</v>
      </c>
    </row>
    <row r="65" spans="1:5" ht="11.25" customHeight="1">
      <c r="A65" s="34">
        <v>9</v>
      </c>
      <c r="B65" s="35"/>
      <c r="C65" s="36"/>
      <c r="D65" s="35">
        <f t="shared" si="0"/>
        <v>0</v>
      </c>
      <c r="E65" s="37">
        <f t="shared" si="1"/>
        <v>0</v>
      </c>
    </row>
    <row r="66" spans="1:5" ht="11.25" customHeight="1">
      <c r="A66" s="34">
        <v>10</v>
      </c>
      <c r="B66" s="35">
        <f>$B$21*$B$30+$B$22*$B$31</f>
        <v>30800</v>
      </c>
      <c r="C66" s="36"/>
      <c r="D66" s="35">
        <f t="shared" si="0"/>
        <v>30800</v>
      </c>
      <c r="E66" s="37">
        <f t="shared" si="1"/>
        <v>79887.26777108006</v>
      </c>
    </row>
    <row r="67" spans="1:5" ht="11.25" customHeight="1">
      <c r="A67" s="34">
        <v>11</v>
      </c>
      <c r="B67" s="35"/>
      <c r="C67" s="36">
        <f>$B$17</f>
        <v>1600</v>
      </c>
      <c r="D67" s="35">
        <f t="shared" si="0"/>
        <v>-1600</v>
      </c>
      <c r="E67" s="37">
        <f t="shared" si="1"/>
        <v>-3772.716305600002</v>
      </c>
    </row>
    <row r="68" spans="1:5" ht="11.25" customHeight="1">
      <c r="A68" s="34">
        <v>12</v>
      </c>
      <c r="B68" s="35"/>
      <c r="C68" s="36"/>
      <c r="D68" s="35">
        <f t="shared" si="0"/>
        <v>0</v>
      </c>
      <c r="E68" s="37">
        <f t="shared" si="1"/>
        <v>0</v>
      </c>
    </row>
    <row r="69" spans="1:5" ht="11.25" customHeight="1">
      <c r="A69" s="34">
        <v>13</v>
      </c>
      <c r="B69" s="35"/>
      <c r="C69" s="36"/>
      <c r="D69" s="35">
        <f t="shared" si="0"/>
        <v>0</v>
      </c>
      <c r="E69" s="37">
        <f t="shared" si="1"/>
        <v>0</v>
      </c>
    </row>
    <row r="70" spans="1:5" ht="11.25" customHeight="1">
      <c r="A70" s="34">
        <v>14</v>
      </c>
      <c r="B70" s="35"/>
      <c r="C70" s="36"/>
      <c r="D70" s="35">
        <f t="shared" si="0"/>
        <v>0</v>
      </c>
      <c r="E70" s="37">
        <f t="shared" si="1"/>
        <v>0</v>
      </c>
    </row>
    <row r="71" spans="1:5" ht="11.25" customHeight="1">
      <c r="A71" s="34">
        <v>15</v>
      </c>
      <c r="B71" s="35"/>
      <c r="C71" s="36"/>
      <c r="D71" s="35">
        <f t="shared" si="0"/>
        <v>0</v>
      </c>
      <c r="E71" s="37">
        <f t="shared" si="1"/>
        <v>0</v>
      </c>
    </row>
    <row r="72" spans="1:5" ht="11.25" customHeight="1">
      <c r="A72" s="34">
        <v>16</v>
      </c>
      <c r="B72" s="35"/>
      <c r="C72" s="36"/>
      <c r="D72" s="35">
        <f t="shared" si="0"/>
        <v>0</v>
      </c>
      <c r="E72" s="37">
        <f t="shared" si="1"/>
        <v>0</v>
      </c>
    </row>
    <row r="73" spans="1:5" ht="11.25" customHeight="1">
      <c r="A73" s="34">
        <v>17</v>
      </c>
      <c r="B73" s="35"/>
      <c r="C73" s="36"/>
      <c r="D73" s="35">
        <f t="shared" si="0"/>
        <v>0</v>
      </c>
      <c r="E73" s="37">
        <f t="shared" si="1"/>
        <v>0</v>
      </c>
    </row>
    <row r="74" spans="1:5" ht="11.25" customHeight="1">
      <c r="A74" s="34">
        <v>18</v>
      </c>
      <c r="B74" s="35"/>
      <c r="C74" s="36"/>
      <c r="D74" s="35">
        <f t="shared" si="0"/>
        <v>0</v>
      </c>
      <c r="E74" s="37">
        <f t="shared" si="1"/>
        <v>0</v>
      </c>
    </row>
    <row r="75" spans="1:5" ht="11.25" customHeight="1">
      <c r="A75" s="34">
        <v>19</v>
      </c>
      <c r="B75" s="35"/>
      <c r="C75" s="36"/>
      <c r="D75" s="35">
        <f t="shared" si="0"/>
        <v>0</v>
      </c>
      <c r="E75" s="37">
        <f t="shared" si="1"/>
        <v>0</v>
      </c>
    </row>
    <row r="76" spans="1:5" ht="11.25" customHeight="1" thickBot="1">
      <c r="A76" s="38">
        <v>20</v>
      </c>
      <c r="B76" s="39">
        <f>$B$24*$B$30+$B$25*$B$31</f>
        <v>33450</v>
      </c>
      <c r="C76" s="40"/>
      <c r="D76" s="39">
        <f t="shared" si="0"/>
        <v>33450</v>
      </c>
      <c r="E76" s="41">
        <f t="shared" si="1"/>
        <v>33450</v>
      </c>
    </row>
    <row r="77" spans="1:5" ht="9" customHeight="1">
      <c r="A77" s="53"/>
      <c r="B77" s="54"/>
      <c r="C77" s="54"/>
      <c r="D77" s="54"/>
      <c r="E77" s="54"/>
    </row>
    <row r="78" spans="1:5" ht="12">
      <c r="A78" s="9"/>
      <c r="B78" s="9"/>
      <c r="C78" s="9"/>
      <c r="D78" s="42" t="s">
        <v>31</v>
      </c>
      <c r="E78" s="43">
        <f>SUM(E56:E76)</f>
        <v>85223.23346701104</v>
      </c>
    </row>
    <row r="79" spans="1:5" ht="12">
      <c r="A79" s="9"/>
      <c r="B79" s="9"/>
      <c r="C79" s="9"/>
      <c r="D79" s="44" t="s">
        <v>30</v>
      </c>
      <c r="E79" s="45">
        <f>E78/((1+$B$27)^20-1)</f>
        <v>14879.65678237077</v>
      </c>
    </row>
    <row r="81" ht="12.75" thickBot="1">
      <c r="A81" s="2" t="s">
        <v>22</v>
      </c>
    </row>
    <row r="82" spans="1:5" ht="15" customHeight="1" thickBot="1">
      <c r="A82" s="30" t="s">
        <v>24</v>
      </c>
      <c r="B82" s="31" t="s">
        <v>25</v>
      </c>
      <c r="C82" s="31" t="s">
        <v>26</v>
      </c>
      <c r="D82" s="31" t="s">
        <v>27</v>
      </c>
      <c r="E82" s="33" t="s">
        <v>28</v>
      </c>
    </row>
    <row r="83" spans="1:5" ht="11.25" customHeight="1">
      <c r="A83" s="34">
        <v>6</v>
      </c>
      <c r="B83" s="35"/>
      <c r="C83" s="35"/>
      <c r="D83" s="35">
        <f>B83-C83</f>
        <v>0</v>
      </c>
      <c r="E83" s="37">
        <f aca="true" t="shared" si="2" ref="E83:E103">D83*(1+$B$27)^((20+$A$83)-A83)</f>
        <v>0</v>
      </c>
    </row>
    <row r="84" spans="1:5" ht="11.25" customHeight="1">
      <c r="A84" s="34">
        <v>7</v>
      </c>
      <c r="B84" s="35"/>
      <c r="C84" s="35"/>
      <c r="D84" s="35">
        <f aca="true" t="shared" si="3" ref="D84:D103">B84-C84</f>
        <v>0</v>
      </c>
      <c r="E84" s="37">
        <f t="shared" si="2"/>
        <v>0</v>
      </c>
    </row>
    <row r="85" spans="1:5" ht="11.25" customHeight="1">
      <c r="A85" s="34">
        <v>8</v>
      </c>
      <c r="B85" s="35"/>
      <c r="C85" s="35"/>
      <c r="D85" s="35">
        <f t="shared" si="3"/>
        <v>0</v>
      </c>
      <c r="E85" s="37">
        <f t="shared" si="2"/>
        <v>0</v>
      </c>
    </row>
    <row r="86" spans="1:5" ht="11.25" customHeight="1">
      <c r="A86" s="34">
        <v>9</v>
      </c>
      <c r="B86" s="35"/>
      <c r="C86" s="35"/>
      <c r="D86" s="35">
        <f t="shared" si="3"/>
        <v>0</v>
      </c>
      <c r="E86" s="37">
        <f t="shared" si="2"/>
        <v>0</v>
      </c>
    </row>
    <row r="87" spans="1:5" ht="11.25" customHeight="1">
      <c r="A87" s="34">
        <v>10</v>
      </c>
      <c r="B87" s="35">
        <f>B66</f>
        <v>30800</v>
      </c>
      <c r="C87" s="35"/>
      <c r="D87" s="35">
        <f t="shared" si="3"/>
        <v>30800</v>
      </c>
      <c r="E87" s="37">
        <f t="shared" si="2"/>
        <v>141525.1679798024</v>
      </c>
    </row>
    <row r="88" spans="1:5" ht="11.25" customHeight="1">
      <c r="A88" s="34">
        <v>11</v>
      </c>
      <c r="B88" s="35"/>
      <c r="C88" s="35">
        <f>C67</f>
        <v>1600</v>
      </c>
      <c r="D88" s="35">
        <f t="shared" si="3"/>
        <v>-1600</v>
      </c>
      <c r="E88" s="37">
        <f t="shared" si="2"/>
        <v>-6683.597071065049</v>
      </c>
    </row>
    <row r="89" spans="1:5" ht="11.25" customHeight="1">
      <c r="A89" s="34">
        <v>12</v>
      </c>
      <c r="B89" s="35"/>
      <c r="C89" s="35"/>
      <c r="D89" s="35">
        <f t="shared" si="3"/>
        <v>0</v>
      </c>
      <c r="E89" s="37">
        <f t="shared" si="2"/>
        <v>0</v>
      </c>
    </row>
    <row r="90" spans="1:5" ht="11.25" customHeight="1">
      <c r="A90" s="34">
        <v>13</v>
      </c>
      <c r="B90" s="35"/>
      <c r="C90" s="35"/>
      <c r="D90" s="35">
        <f t="shared" si="3"/>
        <v>0</v>
      </c>
      <c r="E90" s="37">
        <f t="shared" si="2"/>
        <v>0</v>
      </c>
    </row>
    <row r="91" spans="1:5" ht="11.25" customHeight="1">
      <c r="A91" s="34">
        <v>14</v>
      </c>
      <c r="B91" s="35"/>
      <c r="C91" s="35"/>
      <c r="D91" s="35">
        <f t="shared" si="3"/>
        <v>0</v>
      </c>
      <c r="E91" s="37">
        <f t="shared" si="2"/>
        <v>0</v>
      </c>
    </row>
    <row r="92" spans="1:5" ht="11.25" customHeight="1">
      <c r="A92" s="34">
        <v>15</v>
      </c>
      <c r="B92" s="35"/>
      <c r="C92" s="35"/>
      <c r="D92" s="35">
        <f t="shared" si="3"/>
        <v>0</v>
      </c>
      <c r="E92" s="37">
        <f t="shared" si="2"/>
        <v>0</v>
      </c>
    </row>
    <row r="93" spans="1:5" ht="11.25" customHeight="1">
      <c r="A93" s="34">
        <v>16</v>
      </c>
      <c r="B93" s="35"/>
      <c r="C93" s="35"/>
      <c r="D93" s="35">
        <f t="shared" si="3"/>
        <v>0</v>
      </c>
      <c r="E93" s="37">
        <f t="shared" si="2"/>
        <v>0</v>
      </c>
    </row>
    <row r="94" spans="1:5" ht="11.25" customHeight="1">
      <c r="A94" s="34">
        <v>17</v>
      </c>
      <c r="B94" s="35"/>
      <c r="C94" s="35"/>
      <c r="D94" s="35">
        <f t="shared" si="3"/>
        <v>0</v>
      </c>
      <c r="E94" s="37">
        <f t="shared" si="2"/>
        <v>0</v>
      </c>
    </row>
    <row r="95" spans="1:5" ht="11.25" customHeight="1">
      <c r="A95" s="34">
        <v>18</v>
      </c>
      <c r="B95" s="35"/>
      <c r="C95" s="35"/>
      <c r="D95" s="35">
        <f t="shared" si="3"/>
        <v>0</v>
      </c>
      <c r="E95" s="37">
        <f t="shared" si="2"/>
        <v>0</v>
      </c>
    </row>
    <row r="96" spans="1:5" ht="11.25" customHeight="1">
      <c r="A96" s="34">
        <v>19</v>
      </c>
      <c r="B96" s="35"/>
      <c r="C96" s="35"/>
      <c r="D96" s="35">
        <f t="shared" si="3"/>
        <v>0</v>
      </c>
      <c r="E96" s="37">
        <f t="shared" si="2"/>
        <v>0</v>
      </c>
    </row>
    <row r="97" spans="1:5" ht="11.25" customHeight="1">
      <c r="A97" s="34">
        <v>20</v>
      </c>
      <c r="B97" s="35">
        <f>B76</f>
        <v>33450</v>
      </c>
      <c r="C97" s="35">
        <f>C56</f>
        <v>2800</v>
      </c>
      <c r="D97" s="35">
        <f t="shared" si="3"/>
        <v>30650</v>
      </c>
      <c r="E97" s="37">
        <f t="shared" si="2"/>
        <v>54298.34465000003</v>
      </c>
    </row>
    <row r="98" spans="1:5" ht="11.25" customHeight="1">
      <c r="A98" s="34">
        <v>21</v>
      </c>
      <c r="B98" s="35"/>
      <c r="C98" s="35">
        <f>C57</f>
        <v>900</v>
      </c>
      <c r="D98" s="35">
        <f t="shared" si="3"/>
        <v>-900</v>
      </c>
      <c r="E98" s="37">
        <f t="shared" si="2"/>
        <v>-1449.4590000000005</v>
      </c>
    </row>
    <row r="99" spans="1:5" ht="11.25" customHeight="1">
      <c r="A99" s="34">
        <v>22</v>
      </c>
      <c r="B99" s="35"/>
      <c r="C99" s="35"/>
      <c r="D99" s="35">
        <f t="shared" si="3"/>
        <v>0</v>
      </c>
      <c r="E99" s="37">
        <f t="shared" si="2"/>
        <v>0</v>
      </c>
    </row>
    <row r="100" spans="1:5" ht="11.25" customHeight="1">
      <c r="A100" s="34">
        <v>23</v>
      </c>
      <c r="B100" s="35"/>
      <c r="C100" s="35"/>
      <c r="D100" s="35">
        <f t="shared" si="3"/>
        <v>0</v>
      </c>
      <c r="E100" s="37">
        <f t="shared" si="2"/>
        <v>0</v>
      </c>
    </row>
    <row r="101" spans="1:5" ht="11.25" customHeight="1">
      <c r="A101" s="34">
        <v>24</v>
      </c>
      <c r="B101" s="35"/>
      <c r="C101" s="35"/>
      <c r="D101" s="35">
        <f t="shared" si="3"/>
        <v>0</v>
      </c>
      <c r="E101" s="37">
        <f t="shared" si="2"/>
        <v>0</v>
      </c>
    </row>
    <row r="102" spans="1:5" ht="11.25" customHeight="1">
      <c r="A102" s="34">
        <v>25</v>
      </c>
      <c r="B102" s="35"/>
      <c r="C102" s="35"/>
      <c r="D102" s="35">
        <f t="shared" si="3"/>
        <v>0</v>
      </c>
      <c r="E102" s="37">
        <f t="shared" si="2"/>
        <v>0</v>
      </c>
    </row>
    <row r="103" spans="1:5" ht="11.25" customHeight="1" thickBot="1">
      <c r="A103" s="38">
        <v>26</v>
      </c>
      <c r="B103" s="39"/>
      <c r="C103" s="39"/>
      <c r="D103" s="39">
        <f t="shared" si="3"/>
        <v>0</v>
      </c>
      <c r="E103" s="41">
        <f t="shared" si="2"/>
        <v>0</v>
      </c>
    </row>
    <row r="104" spans="1:5" ht="9" customHeight="1">
      <c r="A104" s="53"/>
      <c r="B104" s="54"/>
      <c r="C104" s="54"/>
      <c r="D104" s="54"/>
      <c r="E104" s="54"/>
    </row>
    <row r="105" spans="1:5" ht="12">
      <c r="A105" s="9"/>
      <c r="B105" s="9"/>
      <c r="C105" s="9"/>
      <c r="D105" s="42" t="s">
        <v>31</v>
      </c>
      <c r="E105" s="43">
        <f>SUM(E83:E103)</f>
        <v>187690.4565587374</v>
      </c>
    </row>
    <row r="106" spans="1:5" ht="12">
      <c r="A106" s="9"/>
      <c r="B106" s="9"/>
      <c r="C106" s="9"/>
      <c r="D106" s="44" t="s">
        <v>32</v>
      </c>
      <c r="E106" s="45">
        <f>E105/((1+$B$27)^20-1)</f>
        <v>32770.049449033555</v>
      </c>
    </row>
    <row r="107" spans="1:3" ht="12">
      <c r="A107" s="9"/>
      <c r="B107" s="9"/>
      <c r="C107" s="9"/>
    </row>
    <row r="108" ht="12.75" thickBot="1">
      <c r="A108" s="2" t="s">
        <v>33</v>
      </c>
    </row>
    <row r="109" spans="1:5" ht="15" customHeight="1" thickBot="1">
      <c r="A109" s="30" t="s">
        <v>24</v>
      </c>
      <c r="B109" s="31" t="s">
        <v>25</v>
      </c>
      <c r="C109" s="31" t="s">
        <v>26</v>
      </c>
      <c r="D109" s="31" t="s">
        <v>27</v>
      </c>
      <c r="E109" s="33" t="s">
        <v>28</v>
      </c>
    </row>
    <row r="110" spans="1:5" ht="11.25" customHeight="1">
      <c r="A110" s="34">
        <v>0</v>
      </c>
      <c r="B110" s="35"/>
      <c r="C110" s="36">
        <f>$B$15+$B$14</f>
        <v>7600</v>
      </c>
      <c r="D110" s="35">
        <f>B110-C110</f>
        <v>-7600</v>
      </c>
      <c r="E110" s="37">
        <f>D110*(1+$B$27)^(6-A110)</f>
        <v>-13463.863600000006</v>
      </c>
    </row>
    <row r="111" spans="1:5" ht="11.25" customHeight="1">
      <c r="A111" s="34">
        <v>1</v>
      </c>
      <c r="B111" s="35"/>
      <c r="C111" s="36">
        <f>$B$16</f>
        <v>900</v>
      </c>
      <c r="D111" s="35">
        <f aca="true" t="shared" si="4" ref="D111:D116">B111-C111</f>
        <v>-900</v>
      </c>
      <c r="E111" s="37">
        <f aca="true" t="shared" si="5" ref="E111:E116">D111*(1+$B$27)^(6-A111)</f>
        <v>-1449.4590000000005</v>
      </c>
    </row>
    <row r="112" spans="1:5" ht="11.25" customHeight="1">
      <c r="A112" s="34">
        <v>2</v>
      </c>
      <c r="B112" s="35"/>
      <c r="C112" s="36"/>
      <c r="D112" s="35">
        <f t="shared" si="4"/>
        <v>0</v>
      </c>
      <c r="E112" s="37">
        <f t="shared" si="5"/>
        <v>0</v>
      </c>
    </row>
    <row r="113" spans="1:5" ht="11.25" customHeight="1">
      <c r="A113" s="34">
        <v>3</v>
      </c>
      <c r="B113" s="35"/>
      <c r="C113" s="36"/>
      <c r="D113" s="35">
        <f t="shared" si="4"/>
        <v>0</v>
      </c>
      <c r="E113" s="37">
        <f t="shared" si="5"/>
        <v>0</v>
      </c>
    </row>
    <row r="114" spans="1:5" ht="11.25" customHeight="1">
      <c r="A114" s="34">
        <v>4</v>
      </c>
      <c r="B114" s="35"/>
      <c r="C114" s="36"/>
      <c r="D114" s="35">
        <f t="shared" si="4"/>
        <v>0</v>
      </c>
      <c r="E114" s="37">
        <f t="shared" si="5"/>
        <v>0</v>
      </c>
    </row>
    <row r="115" spans="1:5" ht="11.25" customHeight="1">
      <c r="A115" s="34">
        <v>5</v>
      </c>
      <c r="B115" s="35"/>
      <c r="C115" s="36"/>
      <c r="D115" s="35">
        <f t="shared" si="4"/>
        <v>0</v>
      </c>
      <c r="E115" s="37">
        <f t="shared" si="5"/>
        <v>0</v>
      </c>
    </row>
    <row r="116" spans="1:5" ht="11.25" customHeight="1" thickBot="1">
      <c r="A116" s="38">
        <v>6</v>
      </c>
      <c r="B116" s="39"/>
      <c r="C116" s="40"/>
      <c r="D116" s="39">
        <f t="shared" si="4"/>
        <v>0</v>
      </c>
      <c r="E116" s="41">
        <f t="shared" si="5"/>
        <v>0</v>
      </c>
    </row>
    <row r="117" spans="1:3" ht="9" customHeight="1">
      <c r="A117" s="9"/>
      <c r="B117" s="9"/>
      <c r="C117" s="9"/>
    </row>
    <row r="118" spans="1:5" ht="12">
      <c r="A118" s="9"/>
      <c r="B118" s="9"/>
      <c r="C118" s="9"/>
      <c r="D118" s="44" t="s">
        <v>37</v>
      </c>
      <c r="E118" s="46">
        <f>ABS(SUM(E110:E116))</f>
        <v>14913.322600000007</v>
      </c>
    </row>
    <row r="125" spans="1:5" ht="12">
      <c r="A125" s="4"/>
      <c r="B125" s="4"/>
      <c r="C125" s="4"/>
      <c r="D125" s="27"/>
      <c r="E125" s="28"/>
    </row>
    <row r="126" spans="1:5" ht="12">
      <c r="A126" s="4"/>
      <c r="B126" s="4"/>
      <c r="C126" s="4"/>
      <c r="D126" s="27"/>
      <c r="E126" s="29"/>
    </row>
  </sheetData>
  <sheetProtection/>
  <mergeCells count="2">
    <mergeCell ref="A1:E1"/>
    <mergeCell ref="A4:E4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r:id="rId1"/>
  <rowBreaks count="1" manualBreakCount="1">
    <brk id="5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1">
      <selection activeCell="A1" sqref="A1:E28"/>
    </sheetView>
  </sheetViews>
  <sheetFormatPr defaultColWidth="11.421875" defaultRowHeight="15"/>
  <cols>
    <col min="1" max="4" width="11.421875" style="1" customWidth="1"/>
    <col min="5" max="5" width="12.140625" style="1" bestFit="1" customWidth="1"/>
    <col min="6" max="16384" width="11.421875" style="1" customWidth="1"/>
  </cols>
  <sheetData>
    <row r="1" ht="12">
      <c r="A1" s="5" t="s">
        <v>21</v>
      </c>
    </row>
    <row r="2" ht="12.75" thickBot="1"/>
    <row r="3" spans="1:5" ht="24" customHeight="1" thickBot="1">
      <c r="A3" s="22" t="s">
        <v>24</v>
      </c>
      <c r="B3" s="23" t="s">
        <v>25</v>
      </c>
      <c r="C3" s="24" t="s">
        <v>26</v>
      </c>
      <c r="D3" s="25" t="s">
        <v>27</v>
      </c>
      <c r="E3" s="26" t="s">
        <v>28</v>
      </c>
    </row>
    <row r="4" spans="1:5" ht="12">
      <c r="A4" s="12">
        <v>0</v>
      </c>
      <c r="B4" s="16"/>
      <c r="C4" s="17">
        <f>Datos!$B$15</f>
        <v>2800</v>
      </c>
      <c r="D4" s="18">
        <f>B4-C4</f>
        <v>-2800</v>
      </c>
      <c r="E4" s="13">
        <f>D4*(1+Datos!$B$27)^(20-A4)</f>
        <v>-18836.999858111707</v>
      </c>
    </row>
    <row r="5" spans="1:5" ht="12">
      <c r="A5" s="12">
        <v>1</v>
      </c>
      <c r="B5" s="16"/>
      <c r="C5" s="17"/>
      <c r="D5" s="18">
        <f aca="true" t="shared" si="0" ref="D5:D24">B5-C5</f>
        <v>0</v>
      </c>
      <c r="E5" s="13">
        <f>D5*(1+Datos!$B$27)^(20-A5)</f>
        <v>0</v>
      </c>
    </row>
    <row r="6" spans="1:5" ht="12">
      <c r="A6" s="12">
        <v>2</v>
      </c>
      <c r="B6" s="16"/>
      <c r="C6" s="17">
        <f>Datos!B16</f>
        <v>900</v>
      </c>
      <c r="D6" s="18">
        <f t="shared" si="0"/>
        <v>-900</v>
      </c>
      <c r="E6" s="13">
        <f>D6*(1+Datos!$B$27)^(20-A6)</f>
        <v>-5003.925582143014</v>
      </c>
    </row>
    <row r="7" spans="1:5" ht="12">
      <c r="A7" s="12">
        <v>3</v>
      </c>
      <c r="B7" s="16"/>
      <c r="C7" s="17"/>
      <c r="D7" s="18">
        <f t="shared" si="0"/>
        <v>0</v>
      </c>
      <c r="E7" s="13">
        <f>D7*(1+Datos!$B$27)^(20-A7)</f>
        <v>0</v>
      </c>
    </row>
    <row r="8" spans="1:5" ht="12">
      <c r="A8" s="12">
        <v>4</v>
      </c>
      <c r="B8" s="16"/>
      <c r="C8" s="17"/>
      <c r="D8" s="18">
        <f t="shared" si="0"/>
        <v>0</v>
      </c>
      <c r="E8" s="13">
        <f>D8*(1+Datos!$B$27)^(20-A8)</f>
        <v>0</v>
      </c>
    </row>
    <row r="9" spans="1:5" ht="12">
      <c r="A9" s="12">
        <v>5</v>
      </c>
      <c r="B9" s="16"/>
      <c r="C9" s="17"/>
      <c r="D9" s="18">
        <f t="shared" si="0"/>
        <v>0</v>
      </c>
      <c r="E9" s="13">
        <f>D9*(1+Datos!$B$27)^(20-A9)</f>
        <v>0</v>
      </c>
    </row>
    <row r="10" spans="1:5" ht="12">
      <c r="A10" s="12">
        <v>6</v>
      </c>
      <c r="B10" s="16"/>
      <c r="C10" s="17"/>
      <c r="D10" s="18">
        <f t="shared" si="0"/>
        <v>0</v>
      </c>
      <c r="E10" s="13">
        <f>D10*(1+Datos!$B$27)^(20-A10)</f>
        <v>0</v>
      </c>
    </row>
    <row r="11" spans="1:5" ht="12">
      <c r="A11" s="12">
        <v>7</v>
      </c>
      <c r="B11" s="16"/>
      <c r="C11" s="17"/>
      <c r="D11" s="18">
        <f t="shared" si="0"/>
        <v>0</v>
      </c>
      <c r="E11" s="13">
        <f>D11*(1+Datos!$B$27)^(20-A11)</f>
        <v>0</v>
      </c>
    </row>
    <row r="12" spans="1:5" ht="12">
      <c r="A12" s="12">
        <v>8</v>
      </c>
      <c r="B12" s="16"/>
      <c r="C12" s="17"/>
      <c r="D12" s="18">
        <f t="shared" si="0"/>
        <v>0</v>
      </c>
      <c r="E12" s="13">
        <f>D12*(1+Datos!$B$27)^(20-A12)</f>
        <v>0</v>
      </c>
    </row>
    <row r="13" spans="1:5" ht="12">
      <c r="A13" s="12">
        <v>9</v>
      </c>
      <c r="B13" s="16"/>
      <c r="C13" s="17"/>
      <c r="D13" s="18">
        <f t="shared" si="0"/>
        <v>0</v>
      </c>
      <c r="E13" s="13">
        <f>D13*(1+Datos!$B$27)^(20-A13)</f>
        <v>0</v>
      </c>
    </row>
    <row r="14" spans="1:5" ht="12">
      <c r="A14" s="12">
        <v>10</v>
      </c>
      <c r="B14" s="16">
        <f>Datos!$B$21*Datos!$B$30+Datos!$B$22*Datos!$B$25</f>
        <v>32750</v>
      </c>
      <c r="C14" s="17"/>
      <c r="D14" s="18">
        <f t="shared" si="0"/>
        <v>32750</v>
      </c>
      <c r="E14" s="13">
        <f>D14*(1+Datos!$B$27)^(20-A14)</f>
        <v>84945.06556827507</v>
      </c>
    </row>
    <row r="15" spans="1:5" ht="12">
      <c r="A15" s="12">
        <v>11</v>
      </c>
      <c r="B15" s="16"/>
      <c r="C15" s="17">
        <f>Datos!B17</f>
        <v>1600</v>
      </c>
      <c r="D15" s="18">
        <f t="shared" si="0"/>
        <v>-1600</v>
      </c>
      <c r="E15" s="13">
        <f>D15*(1+Datos!$B$27)^(20-A15)</f>
        <v>-3772.716305600002</v>
      </c>
    </row>
    <row r="16" spans="1:5" ht="12">
      <c r="A16" s="12">
        <v>12</v>
      </c>
      <c r="B16" s="16"/>
      <c r="C16" s="17"/>
      <c r="D16" s="18">
        <f t="shared" si="0"/>
        <v>0</v>
      </c>
      <c r="E16" s="13">
        <f>D16*(1+Datos!$B$27)^(20-A16)</f>
        <v>0</v>
      </c>
    </row>
    <row r="17" spans="1:5" ht="12">
      <c r="A17" s="12">
        <v>13</v>
      </c>
      <c r="B17" s="16"/>
      <c r="C17" s="17"/>
      <c r="D17" s="18">
        <f t="shared" si="0"/>
        <v>0</v>
      </c>
      <c r="E17" s="13">
        <f>D17*(1+Datos!$B$27)^(20-A17)</f>
        <v>0</v>
      </c>
    </row>
    <row r="18" spans="1:5" ht="12">
      <c r="A18" s="12">
        <v>14</v>
      </c>
      <c r="B18" s="16"/>
      <c r="C18" s="17"/>
      <c r="D18" s="18">
        <f t="shared" si="0"/>
        <v>0</v>
      </c>
      <c r="E18" s="13">
        <f>D18*(1+Datos!$B$27)^(20-A18)</f>
        <v>0</v>
      </c>
    </row>
    <row r="19" spans="1:5" ht="12">
      <c r="A19" s="12">
        <v>15</v>
      </c>
      <c r="B19" s="16"/>
      <c r="C19" s="17"/>
      <c r="D19" s="18">
        <f t="shared" si="0"/>
        <v>0</v>
      </c>
      <c r="E19" s="13">
        <f>D19*(1+Datos!$B$27)^(20-A19)</f>
        <v>0</v>
      </c>
    </row>
    <row r="20" spans="1:5" ht="12">
      <c r="A20" s="12">
        <v>16</v>
      </c>
      <c r="B20" s="16"/>
      <c r="C20" s="17"/>
      <c r="D20" s="18">
        <f t="shared" si="0"/>
        <v>0</v>
      </c>
      <c r="E20" s="13">
        <f>D20*(1+Datos!$B$27)^(20-A20)</f>
        <v>0</v>
      </c>
    </row>
    <row r="21" spans="1:5" ht="12">
      <c r="A21" s="12">
        <v>17</v>
      </c>
      <c r="B21" s="16"/>
      <c r="C21" s="17"/>
      <c r="D21" s="18">
        <f t="shared" si="0"/>
        <v>0</v>
      </c>
      <c r="E21" s="13">
        <f>D21*(1+Datos!$B$27)^(20-A21)</f>
        <v>0</v>
      </c>
    </row>
    <row r="22" spans="1:5" ht="12">
      <c r="A22" s="12">
        <v>18</v>
      </c>
      <c r="B22" s="16"/>
      <c r="C22" s="17"/>
      <c r="D22" s="18">
        <f t="shared" si="0"/>
        <v>0</v>
      </c>
      <c r="E22" s="13">
        <f>D22*(1+Datos!$B$27)^(20-A22)</f>
        <v>0</v>
      </c>
    </row>
    <row r="23" spans="1:5" ht="12">
      <c r="A23" s="12">
        <v>19</v>
      </c>
      <c r="B23" s="16"/>
      <c r="C23" s="17"/>
      <c r="D23" s="18">
        <f t="shared" si="0"/>
        <v>0</v>
      </c>
      <c r="E23" s="13">
        <f>D23*(1+Datos!$B$27)^(20-A23)</f>
        <v>0</v>
      </c>
    </row>
    <row r="24" spans="1:5" ht="12.75" thickBot="1">
      <c r="A24" s="14">
        <v>20</v>
      </c>
      <c r="B24" s="19">
        <f>Datos!B24*Datos!$B$30+Datos!$B$25*Datos!$B$31</f>
        <v>33450</v>
      </c>
      <c r="C24" s="20"/>
      <c r="D24" s="21">
        <f t="shared" si="0"/>
        <v>33450</v>
      </c>
      <c r="E24" s="15">
        <f>D24*(1+Datos!$B$27)^(20-A24)</f>
        <v>33450</v>
      </c>
    </row>
    <row r="26" spans="4:5" ht="12">
      <c r="D26" s="2" t="s">
        <v>29</v>
      </c>
      <c r="E26" s="10">
        <f>SUM(E4:E24)</f>
        <v>90781.42382242034</v>
      </c>
    </row>
    <row r="28" spans="4:5" ht="12">
      <c r="D28" s="2" t="s">
        <v>30</v>
      </c>
      <c r="E28" s="11">
        <f>E26/((1+Datos!$B$27)^20-1)</f>
        <v>15850.095962569061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D. Martín Sandoval</dc:creator>
  <cp:keywords/>
  <dc:description/>
  <cp:lastModifiedBy>D. Martín Sandoval</cp:lastModifiedBy>
  <cp:lastPrinted>2012-04-11T15:12:03Z</cp:lastPrinted>
  <dcterms:created xsi:type="dcterms:W3CDTF">2012-04-11T13:39:52Z</dcterms:created>
  <dcterms:modified xsi:type="dcterms:W3CDTF">2012-04-12T17:58:05Z</dcterms:modified>
  <cp:category/>
  <cp:version/>
  <cp:contentType/>
  <cp:contentStatus/>
</cp:coreProperties>
</file>