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35" windowHeight="8895" activeTab="4"/>
  </bookViews>
  <sheets>
    <sheet name="Datos" sheetId="1" r:id="rId1"/>
    <sheet name="Hoja1" sheetId="2" r:id="rId2"/>
    <sheet name="Hoja2" sheetId="3" r:id="rId3"/>
    <sheet name="Hoja3" sheetId="4" r:id="rId4"/>
    <sheet name="Resultados" sheetId="5" r:id="rId5"/>
  </sheets>
  <definedNames/>
  <calcPr fullCalcOnLoad="1"/>
</workbook>
</file>

<file path=xl/sharedStrings.xml><?xml version="1.0" encoding="utf-8"?>
<sst xmlns="http://schemas.openxmlformats.org/spreadsheetml/2006/main" count="174" uniqueCount="76">
  <si>
    <t>%</t>
  </si>
  <si>
    <t>Coihue</t>
  </si>
  <si>
    <t>Roble pellín</t>
  </si>
  <si>
    <t>Varillas</t>
  </si>
  <si>
    <t>Costaneras</t>
  </si>
  <si>
    <t>Leña</t>
  </si>
  <si>
    <t>1) Datos del rodal</t>
  </si>
  <si>
    <t>2) Rendimientos</t>
  </si>
  <si>
    <t>ha</t>
  </si>
  <si>
    <t>Total</t>
  </si>
  <si>
    <t>Posibilidad (m³)</t>
  </si>
  <si>
    <t>Volumen Total (m³)</t>
  </si>
  <si>
    <t>Posibilidad (nro. de árboles)</t>
  </si>
  <si>
    <t>Productos principales (pies²/m³)</t>
  </si>
  <si>
    <t>Madera de 1era. (pies²/m³)</t>
  </si>
  <si>
    <t>Madera de 2da. (pies²/m³)</t>
  </si>
  <si>
    <t>Madera de 3era. (pies²/m³)</t>
  </si>
  <si>
    <t>Superficie de aprovechamiento:</t>
  </si>
  <si>
    <t>3)Precios de venta al aserradero</t>
  </si>
  <si>
    <t>Madera de 1era. ($/pies²)</t>
  </si>
  <si>
    <t>Madera de 2da. ($/pies²)</t>
  </si>
  <si>
    <t>Madera de 3era. ($/pies²)</t>
  </si>
  <si>
    <t>Varillas ($/unidad)</t>
  </si>
  <si>
    <t>Leña ($/Mg)</t>
  </si>
  <si>
    <t>4) Datos económicos (Costos)</t>
  </si>
  <si>
    <t>Apeo ($/árbol)</t>
  </si>
  <si>
    <t>Tratamientos ($/ha)</t>
  </si>
  <si>
    <t>Posibilidad (%)</t>
  </si>
  <si>
    <t>Varillas (unidades/m³)</t>
  </si>
  <si>
    <t>Costaneras (m²/m³)</t>
  </si>
  <si>
    <t>Leña (Mg/m³)</t>
  </si>
  <si>
    <t>Superficie (ha)</t>
  </si>
  <si>
    <t>TOTAL</t>
  </si>
  <si>
    <t>Madera de 1era.</t>
  </si>
  <si>
    <t>Madera de 2da.</t>
  </si>
  <si>
    <t>Madera de 3era.</t>
  </si>
  <si>
    <t>INGRESOS BRUTOS</t>
  </si>
  <si>
    <t>RESULTADOS</t>
  </si>
  <si>
    <t>COSTOS</t>
  </si>
  <si>
    <t>Marcación</t>
  </si>
  <si>
    <t>Apeo</t>
  </si>
  <si>
    <t>Transp. por camión</t>
  </si>
  <si>
    <t>Tratamientos</t>
  </si>
  <si>
    <t>Costo de aserrado (varillas)</t>
  </si>
  <si>
    <t>Costo de aserrado (tablas)</t>
  </si>
  <si>
    <t>Costo de aserr. ($/varilla)</t>
  </si>
  <si>
    <t>Construcción de caminos ($)</t>
  </si>
  <si>
    <t>Construcción de caminos</t>
  </si>
  <si>
    <t>Jornal ($/jornal)</t>
  </si>
  <si>
    <t>PONDERACIÓN para el cálculo de Costos</t>
  </si>
  <si>
    <t>Transp. menor</t>
  </si>
  <si>
    <t>Transp. mayor (lago)</t>
  </si>
  <si>
    <t>VALOR RESIDUAL DE LA MADERA EN PIE</t>
  </si>
  <si>
    <t>En pesos ($)</t>
  </si>
  <si>
    <t>En pesos por ha ($/ha)</t>
  </si>
  <si>
    <t>Consigna:</t>
  </si>
  <si>
    <t>Costaneras ($/m²)</t>
  </si>
  <si>
    <t>Costo de aserr. ($/pie²)</t>
  </si>
  <si>
    <t>En pesos por m³ ($/m³)</t>
  </si>
  <si>
    <r>
      <rPr>
        <b/>
        <sz val="12"/>
        <color indexed="8"/>
        <rFont val="Arial"/>
        <family val="2"/>
      </rPr>
      <t xml:space="preserve">Trabajo Práctico: </t>
    </r>
    <r>
      <rPr>
        <b/>
        <sz val="10"/>
        <color indexed="8"/>
        <rFont val="Arial"/>
        <family val="2"/>
      </rPr>
      <t>Valoración de madera en pie (Método residual)</t>
    </r>
  </si>
  <si>
    <t>Marcación (jornales/ha)</t>
  </si>
  <si>
    <t>Transp. menor ($/m³)</t>
  </si>
  <si>
    <t>Transp. mayor (lago) ($/m³)</t>
  </si>
  <si>
    <t>Transp. por camión ($/m³)</t>
  </si>
  <si>
    <t>A partir de los siguientes datos calcule el valor residual de la madera en pie para cada especie en este rodal.</t>
  </si>
  <si>
    <r>
      <t>(*) Recordar: para madera 1m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= 424pie</t>
    </r>
    <r>
      <rPr>
        <vertAlign val="superscript"/>
        <sz val="8"/>
        <color indexed="8"/>
        <rFont val="Arial"/>
        <family val="2"/>
      </rPr>
      <t>2</t>
    </r>
  </si>
  <si>
    <t>Cohiue</t>
  </si>
  <si>
    <t>Roble</t>
  </si>
  <si>
    <t>Madera 1</t>
  </si>
  <si>
    <t>Madera 2</t>
  </si>
  <si>
    <t xml:space="preserve">Ingresos </t>
  </si>
  <si>
    <t>Ingreso Total en $</t>
  </si>
  <si>
    <t>Costos</t>
  </si>
  <si>
    <t>En m3 ($/m3)</t>
  </si>
  <si>
    <t>En $/ha</t>
  </si>
  <si>
    <t>Valoración en pie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</si>
</sst>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"/>
    <numFmt numFmtId="165" formatCode="0.0"/>
    <numFmt numFmtId="166" formatCode="0.0000"/>
    <numFmt numFmtId="167" formatCode="0.00000"/>
    <numFmt numFmtId="168" formatCode="0.0000000"/>
    <numFmt numFmtId="169" formatCode="0.000000"/>
    <numFmt numFmtId="170" formatCode="[$-2C0A]dddd\,\ dd&quot; de &quot;mmmm&quot; de &quot;yyyy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 quotePrefix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2" fontId="45" fillId="0" borderId="0" xfId="0" applyNumberFormat="1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2" fontId="46" fillId="0" borderId="0" xfId="0" applyNumberFormat="1" applyFont="1" applyAlignment="1">
      <alignment horizontal="right" vertical="center"/>
    </xf>
    <xf numFmtId="2" fontId="45" fillId="0" borderId="0" xfId="0" applyNumberFormat="1" applyFont="1" applyAlignment="1">
      <alignment horizontal="right" vertical="center"/>
    </xf>
    <xf numFmtId="1" fontId="45" fillId="0" borderId="0" xfId="0" applyNumberFormat="1" applyFont="1" applyAlignment="1">
      <alignment vertical="center"/>
    </xf>
    <xf numFmtId="42" fontId="45" fillId="0" borderId="0" xfId="48" applyNumberFormat="1" applyFont="1" applyAlignment="1">
      <alignment vertical="center"/>
    </xf>
    <xf numFmtId="0" fontId="46" fillId="0" borderId="11" xfId="0" applyFont="1" applyBorder="1" applyAlignment="1">
      <alignment vertical="center"/>
    </xf>
    <xf numFmtId="42" fontId="46" fillId="0" borderId="11" xfId="0" applyNumberFormat="1" applyFont="1" applyBorder="1" applyAlignment="1">
      <alignment vertical="center"/>
    </xf>
    <xf numFmtId="9" fontId="45" fillId="0" borderId="0" xfId="52" applyFont="1" applyAlignment="1">
      <alignment vertical="center"/>
    </xf>
    <xf numFmtId="9" fontId="45" fillId="0" borderId="0" xfId="0" applyNumberFormat="1" applyFont="1" applyAlignment="1">
      <alignment vertical="center"/>
    </xf>
    <xf numFmtId="0" fontId="46" fillId="0" borderId="0" xfId="0" applyFont="1" applyBorder="1" applyAlignment="1">
      <alignment vertical="center"/>
    </xf>
    <xf numFmtId="42" fontId="46" fillId="0" borderId="11" xfId="48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9" fontId="46" fillId="0" borderId="0" xfId="0" applyNumberFormat="1" applyFont="1" applyAlignment="1">
      <alignment horizontal="center" vertical="center"/>
    </xf>
    <xf numFmtId="9" fontId="45" fillId="0" borderId="0" xfId="52" applyFont="1" applyAlignment="1">
      <alignment horizontal="center" vertical="center"/>
    </xf>
    <xf numFmtId="0" fontId="47" fillId="0" borderId="0" xfId="0" applyFont="1" applyAlignment="1">
      <alignment vertical="center"/>
    </xf>
    <xf numFmtId="44" fontId="45" fillId="0" borderId="12" xfId="48" applyFont="1" applyBorder="1" applyAlignment="1">
      <alignment vertical="center"/>
    </xf>
    <xf numFmtId="2" fontId="45" fillId="0" borderId="12" xfId="48" applyNumberFormat="1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43" fontId="45" fillId="0" borderId="0" xfId="46" applyFont="1" applyAlignment="1">
      <alignment vertical="center"/>
    </xf>
    <xf numFmtId="43" fontId="45" fillId="0" borderId="0" xfId="0" applyNumberFormat="1" applyFont="1" applyAlignment="1">
      <alignment vertical="center"/>
    </xf>
    <xf numFmtId="42" fontId="45" fillId="0" borderId="0" xfId="0" applyNumberFormat="1" applyFont="1" applyAlignment="1">
      <alignment vertical="center"/>
    </xf>
    <xf numFmtId="42" fontId="43" fillId="0" borderId="0" xfId="0" applyNumberFormat="1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90" zoomScaleNormal="90" zoomScalePageLayoutView="0" workbookViewId="0" topLeftCell="A23">
      <selection activeCell="I57" sqref="I57"/>
    </sheetView>
  </sheetViews>
  <sheetFormatPr defaultColWidth="11.421875" defaultRowHeight="15"/>
  <cols>
    <col min="1" max="1" width="30.00390625" style="1" customWidth="1"/>
    <col min="2" max="4" width="17.140625" style="1" customWidth="1"/>
    <col min="5" max="5" width="11.421875" style="1" customWidth="1"/>
    <col min="6" max="6" width="30.00390625" style="1" customWidth="1"/>
    <col min="7" max="7" width="14.8515625" style="1" customWidth="1"/>
    <col min="8" max="9" width="12.8515625" style="1" customWidth="1"/>
    <col min="10" max="16384" width="11.421875" style="1" customWidth="1"/>
  </cols>
  <sheetData>
    <row r="1" spans="1:9" ht="25.5" customHeight="1" thickBot="1">
      <c r="A1" s="29" t="s">
        <v>59</v>
      </c>
      <c r="B1" s="29"/>
      <c r="C1" s="29"/>
      <c r="D1" s="29"/>
      <c r="F1" s="30" t="s">
        <v>37</v>
      </c>
      <c r="G1" s="30"/>
      <c r="H1" s="30"/>
      <c r="I1" s="30"/>
    </row>
    <row r="2" spans="1:9" ht="13.5" thickTop="1">
      <c r="A2" s="4"/>
      <c r="B2" s="4"/>
      <c r="C2" s="4"/>
      <c r="D2" s="4"/>
      <c r="F2" s="4"/>
      <c r="G2" s="4"/>
      <c r="H2" s="4"/>
      <c r="I2" s="4"/>
    </row>
    <row r="3" spans="1:9" ht="12.75">
      <c r="A3" s="5" t="s">
        <v>55</v>
      </c>
      <c r="B3" s="4"/>
      <c r="C3" s="4"/>
      <c r="D3" s="4"/>
      <c r="F3" s="4"/>
      <c r="G3" s="4"/>
      <c r="H3" s="4"/>
      <c r="I3" s="4"/>
    </row>
    <row r="4" spans="1:9" ht="30" customHeight="1" thickBot="1">
      <c r="A4" s="31" t="s">
        <v>64</v>
      </c>
      <c r="B4" s="31"/>
      <c r="C4" s="31"/>
      <c r="D4" s="31"/>
      <c r="F4" s="6" t="s">
        <v>36</v>
      </c>
      <c r="G4" s="4"/>
      <c r="H4" s="4"/>
      <c r="I4" s="4"/>
    </row>
    <row r="5" spans="1:9" ht="12.75">
      <c r="A5" s="4"/>
      <c r="B5" s="4"/>
      <c r="C5" s="4"/>
      <c r="D5" s="4"/>
      <c r="F5" s="4"/>
      <c r="G5" s="4"/>
      <c r="H5" s="4"/>
      <c r="I5" s="4"/>
    </row>
    <row r="6" spans="1:9" ht="13.5" thickBot="1">
      <c r="A6" s="6" t="s">
        <v>6</v>
      </c>
      <c r="B6" s="4"/>
      <c r="C6" s="4"/>
      <c r="D6" s="4"/>
      <c r="F6" s="20"/>
      <c r="G6" s="21" t="s">
        <v>1</v>
      </c>
      <c r="H6" s="21" t="s">
        <v>2</v>
      </c>
      <c r="I6" s="4"/>
    </row>
    <row r="7" spans="1:9" ht="12.75">
      <c r="A7" s="4"/>
      <c r="B7" s="4"/>
      <c r="C7" s="4"/>
      <c r="D7" s="4"/>
      <c r="F7" s="4" t="s">
        <v>33</v>
      </c>
      <c r="G7" s="13"/>
      <c r="H7" s="13"/>
      <c r="I7" s="4"/>
    </row>
    <row r="8" spans="1:9" ht="12.75">
      <c r="A8" s="4" t="s">
        <v>17</v>
      </c>
      <c r="B8" s="7">
        <v>70</v>
      </c>
      <c r="C8" s="4" t="s">
        <v>8</v>
      </c>
      <c r="D8" s="4"/>
      <c r="F8" s="4" t="s">
        <v>34</v>
      </c>
      <c r="G8" s="13"/>
      <c r="H8" s="13"/>
      <c r="I8" s="4"/>
    </row>
    <row r="9" spans="1:9" ht="12.75">
      <c r="A9" s="4"/>
      <c r="B9" s="4"/>
      <c r="C9" s="4"/>
      <c r="D9" s="4"/>
      <c r="F9" s="4" t="s">
        <v>35</v>
      </c>
      <c r="G9" s="13"/>
      <c r="H9" s="13"/>
      <c r="I9" s="4"/>
    </row>
    <row r="10" spans="1:9" ht="12.75">
      <c r="A10" s="4"/>
      <c r="B10" s="8" t="s">
        <v>1</v>
      </c>
      <c r="C10" s="8" t="s">
        <v>2</v>
      </c>
      <c r="D10" s="8" t="s">
        <v>9</v>
      </c>
      <c r="F10" s="4" t="s">
        <v>3</v>
      </c>
      <c r="G10" s="13"/>
      <c r="H10" s="13"/>
      <c r="I10" s="4"/>
    </row>
    <row r="11" spans="1:9" ht="12.75">
      <c r="A11" s="4" t="s">
        <v>10</v>
      </c>
      <c r="B11" s="9">
        <v>14000</v>
      </c>
      <c r="C11" s="9">
        <v>1800</v>
      </c>
      <c r="D11" s="9">
        <f>SUM(B11:C11)</f>
        <v>15800</v>
      </c>
      <c r="F11" s="4" t="s">
        <v>4</v>
      </c>
      <c r="G11" s="13"/>
      <c r="H11" s="13"/>
      <c r="I11" s="4"/>
    </row>
    <row r="12" spans="1:9" ht="12.75">
      <c r="A12" s="4" t="s">
        <v>12</v>
      </c>
      <c r="B12" s="9">
        <v>12250</v>
      </c>
      <c r="C12" s="9">
        <v>2150</v>
      </c>
      <c r="D12" s="9">
        <f>SUM(B12:C12)</f>
        <v>14400</v>
      </c>
      <c r="F12" s="4" t="s">
        <v>5</v>
      </c>
      <c r="G12" s="13"/>
      <c r="H12" s="13"/>
      <c r="I12" s="4"/>
    </row>
    <row r="13" spans="1:9" ht="12.75">
      <c r="A13" s="4" t="s">
        <v>11</v>
      </c>
      <c r="B13" s="9">
        <v>310000</v>
      </c>
      <c r="C13" s="9">
        <v>12000</v>
      </c>
      <c r="D13" s="9">
        <f>SUM(B13:C13)</f>
        <v>322000</v>
      </c>
      <c r="F13" s="14" t="s">
        <v>32</v>
      </c>
      <c r="G13" s="15">
        <f>SUM(G7:G12)</f>
        <v>0</v>
      </c>
      <c r="H13" s="15">
        <f>SUM(H7:H12)</f>
        <v>0</v>
      </c>
      <c r="I13" s="4"/>
    </row>
    <row r="14" spans="1:10" ht="12.75">
      <c r="A14" s="4"/>
      <c r="B14" s="4"/>
      <c r="C14" s="4"/>
      <c r="D14" s="4"/>
      <c r="F14" s="4"/>
      <c r="G14" s="4"/>
      <c r="H14" s="4"/>
      <c r="I14" s="4"/>
      <c r="J14" s="3"/>
    </row>
    <row r="15" spans="1:9" ht="13.5" thickBot="1">
      <c r="A15" s="6" t="s">
        <v>7</v>
      </c>
      <c r="B15" s="4"/>
      <c r="C15" s="4"/>
      <c r="D15" s="4"/>
      <c r="F15" s="4"/>
      <c r="G15" s="4"/>
      <c r="H15" s="4"/>
      <c r="I15" s="4"/>
    </row>
    <row r="16" spans="1:9" ht="13.5" thickBot="1">
      <c r="A16" s="4"/>
      <c r="B16" s="4"/>
      <c r="C16" s="4"/>
      <c r="D16" s="4"/>
      <c r="F16" s="6" t="s">
        <v>49</v>
      </c>
      <c r="G16" s="4"/>
      <c r="H16" s="4"/>
      <c r="I16" s="4"/>
    </row>
    <row r="17" spans="1:9" ht="12.75">
      <c r="A17" s="4"/>
      <c r="B17" s="8" t="s">
        <v>1</v>
      </c>
      <c r="C17" s="8" t="s">
        <v>2</v>
      </c>
      <c r="D17" s="8" t="s">
        <v>0</v>
      </c>
      <c r="F17" s="4"/>
      <c r="G17" s="4"/>
      <c r="H17" s="4"/>
      <c r="I17" s="4"/>
    </row>
    <row r="18" spans="1:9" ht="12.75">
      <c r="A18" s="5" t="s">
        <v>13</v>
      </c>
      <c r="B18" s="10">
        <v>305</v>
      </c>
      <c r="C18" s="10">
        <v>300</v>
      </c>
      <c r="D18" s="22">
        <f>SUM(D19:D21)</f>
        <v>1</v>
      </c>
      <c r="F18" s="4"/>
      <c r="G18" s="8" t="s">
        <v>1</v>
      </c>
      <c r="H18" s="8" t="s">
        <v>2</v>
      </c>
      <c r="I18" s="8" t="s">
        <v>9</v>
      </c>
    </row>
    <row r="19" spans="1:9" ht="12.75">
      <c r="A19" s="4" t="s">
        <v>14</v>
      </c>
      <c r="B19" s="11">
        <f aca="true" t="shared" si="0" ref="B19:C21">$D19*B$18</f>
        <v>61</v>
      </c>
      <c r="C19" s="11">
        <f t="shared" si="0"/>
        <v>60</v>
      </c>
      <c r="D19" s="23">
        <v>0.2</v>
      </c>
      <c r="F19" s="4" t="s">
        <v>27</v>
      </c>
      <c r="G19" s="36">
        <f>(14000*100)/15800</f>
        <v>88.60759493670886</v>
      </c>
      <c r="H19" s="36">
        <f>(1800*100)/15800</f>
        <v>11.39240506329114</v>
      </c>
      <c r="I19" s="37">
        <f>SUM(G19:H19)</f>
        <v>100</v>
      </c>
    </row>
    <row r="20" spans="1:9" ht="12.75">
      <c r="A20" s="4" t="s">
        <v>15</v>
      </c>
      <c r="B20" s="11">
        <f t="shared" si="0"/>
        <v>106.75</v>
      </c>
      <c r="C20" s="11">
        <f t="shared" si="0"/>
        <v>105</v>
      </c>
      <c r="D20" s="23">
        <v>0.35</v>
      </c>
      <c r="F20" s="4" t="s">
        <v>31</v>
      </c>
      <c r="G20" s="7">
        <f>(G19*70)/100</f>
        <v>62.0253164556962</v>
      </c>
      <c r="H20" s="7">
        <f>(H19*70)/100</f>
        <v>7.974683544303798</v>
      </c>
      <c r="I20" s="7">
        <f>SUM(G20:H20)</f>
        <v>70</v>
      </c>
    </row>
    <row r="21" spans="1:9" ht="12.75">
      <c r="A21" s="4" t="s">
        <v>16</v>
      </c>
      <c r="B21" s="11">
        <f t="shared" si="0"/>
        <v>137.25</v>
      </c>
      <c r="C21" s="11">
        <f t="shared" si="0"/>
        <v>135</v>
      </c>
      <c r="D21" s="23">
        <v>0.45</v>
      </c>
      <c r="F21" s="4"/>
      <c r="G21" s="4"/>
      <c r="H21" s="4"/>
      <c r="I21" s="4"/>
    </row>
    <row r="22" spans="1:9" ht="13.5" thickBot="1">
      <c r="A22" s="4" t="s">
        <v>28</v>
      </c>
      <c r="B22" s="12">
        <v>10</v>
      </c>
      <c r="C22" s="12">
        <v>10</v>
      </c>
      <c r="E22" s="2"/>
      <c r="F22" s="6" t="s">
        <v>38</v>
      </c>
      <c r="G22" s="4"/>
      <c r="H22" s="4"/>
      <c r="I22" s="4"/>
    </row>
    <row r="23" spans="1:9" ht="12.75">
      <c r="A23" s="4" t="s">
        <v>29</v>
      </c>
      <c r="B23" s="7">
        <v>4</v>
      </c>
      <c r="C23" s="7">
        <v>4</v>
      </c>
      <c r="F23" s="18"/>
      <c r="G23" s="4"/>
      <c r="H23" s="4"/>
      <c r="I23" s="4"/>
    </row>
    <row r="24" spans="1:9" ht="12.75">
      <c r="A24" s="4" t="s">
        <v>30</v>
      </c>
      <c r="B24" s="7">
        <v>0.1</v>
      </c>
      <c r="C24" s="7">
        <v>0.1</v>
      </c>
      <c r="F24" s="20"/>
      <c r="G24" s="21" t="s">
        <v>1</v>
      </c>
      <c r="H24" s="21" t="s">
        <v>2</v>
      </c>
      <c r="I24" s="4"/>
    </row>
    <row r="25" spans="1:9" ht="12.75">
      <c r="A25" s="4"/>
      <c r="B25" s="7"/>
      <c r="C25" s="4"/>
      <c r="D25" s="4"/>
      <c r="F25" s="4" t="s">
        <v>39</v>
      </c>
      <c r="G25" s="13">
        <f>(B40*G20)*B49</f>
        <v>6047.468354430379</v>
      </c>
      <c r="H25" s="13">
        <f>(B40*H20)*B49</f>
        <v>777.5316455696203</v>
      </c>
      <c r="I25" s="4"/>
    </row>
    <row r="26" spans="1:9" ht="12.75">
      <c r="A26" s="24" t="s">
        <v>65</v>
      </c>
      <c r="B26" s="4"/>
      <c r="C26" s="7"/>
      <c r="D26" s="4"/>
      <c r="F26" s="4" t="s">
        <v>47</v>
      </c>
      <c r="G26" s="13">
        <f>(G19*B41)/100</f>
        <v>17721.518987341773</v>
      </c>
      <c r="H26" s="13">
        <f>(H19*B41)/100</f>
        <v>2278.481012658228</v>
      </c>
      <c r="I26" s="4"/>
    </row>
    <row r="27" spans="1:9" ht="12.75">
      <c r="A27" s="4"/>
      <c r="B27" s="4"/>
      <c r="C27" s="4"/>
      <c r="D27" s="4"/>
      <c r="F27" s="4" t="s">
        <v>40</v>
      </c>
      <c r="G27" s="13">
        <f>B12*B42</f>
        <v>1041250</v>
      </c>
      <c r="H27" s="13">
        <f>C12*B42</f>
        <v>182750</v>
      </c>
      <c r="I27" s="4"/>
    </row>
    <row r="28" spans="1:9" ht="13.5" thickBot="1">
      <c r="A28" s="6" t="s">
        <v>18</v>
      </c>
      <c r="B28" s="4"/>
      <c r="C28" s="4"/>
      <c r="D28" s="4"/>
      <c r="F28" s="4" t="s">
        <v>50</v>
      </c>
      <c r="G28" s="13">
        <f>B43*B11</f>
        <v>630000</v>
      </c>
      <c r="H28" s="13">
        <f>B43*C11</f>
        <v>81000</v>
      </c>
      <c r="I28" s="4"/>
    </row>
    <row r="29" spans="1:9" ht="12.75">
      <c r="A29" s="4"/>
      <c r="B29" s="4"/>
      <c r="C29" s="4"/>
      <c r="D29" s="4"/>
      <c r="F29" s="4" t="s">
        <v>51</v>
      </c>
      <c r="G29" s="13">
        <f>B44*B11</f>
        <v>1120000</v>
      </c>
      <c r="H29" s="13">
        <f>B44*C11</f>
        <v>144000</v>
      </c>
      <c r="I29" s="4"/>
    </row>
    <row r="30" spans="1:9" ht="12.75">
      <c r="A30" s="4"/>
      <c r="B30" s="8" t="s">
        <v>1</v>
      </c>
      <c r="C30" s="8" t="s">
        <v>2</v>
      </c>
      <c r="D30" s="4"/>
      <c r="F30" s="4" t="s">
        <v>41</v>
      </c>
      <c r="G30" s="13">
        <f>B45*B11</f>
        <v>1400000</v>
      </c>
      <c r="H30" s="13">
        <f>C11*B45</f>
        <v>180000</v>
      </c>
      <c r="I30" s="4"/>
    </row>
    <row r="31" spans="1:9" ht="12.75">
      <c r="A31" s="4" t="s">
        <v>19</v>
      </c>
      <c r="B31" s="7">
        <v>9</v>
      </c>
      <c r="C31" s="7">
        <v>9</v>
      </c>
      <c r="D31" s="4"/>
      <c r="F31" s="4" t="s">
        <v>42</v>
      </c>
      <c r="G31" s="13">
        <f>B46*G20</f>
        <v>3101.26582278481</v>
      </c>
      <c r="H31" s="13">
        <f>B46*H20</f>
        <v>398.7341772151899</v>
      </c>
      <c r="I31" s="4"/>
    </row>
    <row r="32" spans="1:9" ht="12.75">
      <c r="A32" s="4" t="s">
        <v>20</v>
      </c>
      <c r="B32" s="7">
        <v>5.5</v>
      </c>
      <c r="C32" s="7">
        <v>5.5</v>
      </c>
      <c r="D32" s="4"/>
      <c r="F32" s="4" t="s">
        <v>44</v>
      </c>
      <c r="G32" s="13">
        <f>B47*(B19+B20+B21)*14000</f>
        <v>12810000</v>
      </c>
      <c r="H32" s="13">
        <f>B47*C18*C11</f>
        <v>1620000</v>
      </c>
      <c r="I32" s="4"/>
    </row>
    <row r="33" spans="1:9" ht="12.75">
      <c r="A33" s="4" t="s">
        <v>21</v>
      </c>
      <c r="B33" s="7">
        <v>2</v>
      </c>
      <c r="C33" s="7">
        <v>2</v>
      </c>
      <c r="D33" s="4"/>
      <c r="F33" s="4" t="s">
        <v>43</v>
      </c>
      <c r="G33" s="13">
        <f>B48*B22*B11</f>
        <v>140000</v>
      </c>
      <c r="H33" s="13">
        <f>B48*C22*C11</f>
        <v>18000</v>
      </c>
      <c r="I33" s="4"/>
    </row>
    <row r="34" spans="1:9" ht="12.75">
      <c r="A34" s="4" t="s">
        <v>22</v>
      </c>
      <c r="B34" s="7">
        <v>0.4</v>
      </c>
      <c r="C34" s="7">
        <v>0.5</v>
      </c>
      <c r="D34" s="4"/>
      <c r="F34" s="14" t="s">
        <v>32</v>
      </c>
      <c r="G34" s="19">
        <f>SUM(G25:G33)</f>
        <v>17168120.253164556</v>
      </c>
      <c r="H34" s="19">
        <f>SUM(H25:H33)</f>
        <v>2229204.746835443</v>
      </c>
      <c r="I34" s="38">
        <f>(G34+H34)</f>
        <v>19397325</v>
      </c>
    </row>
    <row r="35" spans="1:9" ht="12.75">
      <c r="A35" s="4" t="s">
        <v>56</v>
      </c>
      <c r="B35" s="7">
        <v>5.5</v>
      </c>
      <c r="C35" s="7">
        <v>6.5</v>
      </c>
      <c r="D35" s="4"/>
      <c r="F35" s="4"/>
      <c r="G35" s="4"/>
      <c r="H35" s="4"/>
      <c r="I35" s="4"/>
    </row>
    <row r="36" spans="1:9" ht="12.75">
      <c r="A36" s="4" t="s">
        <v>23</v>
      </c>
      <c r="B36" s="7">
        <v>8.5</v>
      </c>
      <c r="C36" s="7">
        <v>10</v>
      </c>
      <c r="D36" s="4"/>
      <c r="F36" s="4"/>
      <c r="G36" s="4"/>
      <c r="H36" s="4"/>
      <c r="I36" s="4"/>
    </row>
    <row r="37" spans="1:9" ht="13.5" thickBot="1">
      <c r="A37" s="4"/>
      <c r="B37" s="4"/>
      <c r="C37" s="4"/>
      <c r="D37" s="4"/>
      <c r="F37" s="6" t="s">
        <v>52</v>
      </c>
      <c r="G37" s="4"/>
      <c r="H37" s="4"/>
      <c r="I37" s="4"/>
    </row>
    <row r="38" spans="1:9" ht="13.5" thickBot="1">
      <c r="A38" s="6" t="s">
        <v>24</v>
      </c>
      <c r="B38" s="4"/>
      <c r="C38" s="4"/>
      <c r="D38" s="4"/>
      <c r="F38" s="4"/>
      <c r="G38" s="4"/>
      <c r="H38" s="4"/>
      <c r="I38" s="4"/>
    </row>
    <row r="39" spans="1:9" ht="12.75">
      <c r="A39" s="4"/>
      <c r="B39" s="4"/>
      <c r="C39" s="4"/>
      <c r="D39" s="4"/>
      <c r="F39" s="20"/>
      <c r="G39" s="27" t="s">
        <v>1</v>
      </c>
      <c r="H39" s="27" t="s">
        <v>2</v>
      </c>
      <c r="I39" s="4"/>
    </row>
    <row r="40" spans="1:9" ht="12.75">
      <c r="A40" s="4" t="s">
        <v>60</v>
      </c>
      <c r="B40" s="7">
        <v>1.5</v>
      </c>
      <c r="C40" s="4"/>
      <c r="D40" s="4"/>
      <c r="F40" s="28" t="s">
        <v>53</v>
      </c>
      <c r="G40" s="25"/>
      <c r="H40" s="25"/>
      <c r="I40" s="4"/>
    </row>
    <row r="41" spans="1:9" ht="12.75">
      <c r="A41" s="4" t="s">
        <v>46</v>
      </c>
      <c r="B41" s="7">
        <v>20000</v>
      </c>
      <c r="C41" s="4"/>
      <c r="D41" s="4"/>
      <c r="F41" s="28" t="s">
        <v>58</v>
      </c>
      <c r="G41" s="26"/>
      <c r="H41" s="26"/>
      <c r="I41" s="4"/>
    </row>
    <row r="42" spans="1:9" ht="12.75">
      <c r="A42" s="4" t="s">
        <v>25</v>
      </c>
      <c r="B42" s="7">
        <v>85</v>
      </c>
      <c r="C42" s="4"/>
      <c r="D42" s="4"/>
      <c r="F42" s="28" t="s">
        <v>54</v>
      </c>
      <c r="G42" s="26"/>
      <c r="H42" s="26"/>
      <c r="I42" s="4"/>
    </row>
    <row r="43" spans="1:4" ht="12.75">
      <c r="A43" s="4" t="s">
        <v>61</v>
      </c>
      <c r="B43" s="7">
        <v>45</v>
      </c>
      <c r="C43" s="4"/>
      <c r="D43" s="4"/>
    </row>
    <row r="44" spans="1:4" ht="12.75">
      <c r="A44" s="4" t="s">
        <v>62</v>
      </c>
      <c r="B44" s="7">
        <v>80</v>
      </c>
      <c r="C44" s="4"/>
      <c r="D44" s="4"/>
    </row>
    <row r="45" spans="1:4" ht="12.75">
      <c r="A45" s="4" t="s">
        <v>63</v>
      </c>
      <c r="B45" s="7">
        <v>100</v>
      </c>
      <c r="C45" s="4"/>
      <c r="D45" s="4"/>
    </row>
    <row r="46" spans="1:8" ht="12.75">
      <c r="A46" s="4" t="s">
        <v>26</v>
      </c>
      <c r="B46" s="7">
        <v>50</v>
      </c>
      <c r="C46" s="4"/>
      <c r="D46" s="4"/>
      <c r="F46" s="1" t="s">
        <v>70</v>
      </c>
      <c r="G46" s="1" t="s">
        <v>66</v>
      </c>
      <c r="H46" s="1" t="s">
        <v>67</v>
      </c>
    </row>
    <row r="47" spans="1:8" ht="12.75">
      <c r="A47" s="4" t="s">
        <v>57</v>
      </c>
      <c r="B47" s="7">
        <v>3</v>
      </c>
      <c r="C47" s="4"/>
      <c r="D47" s="4"/>
      <c r="F47" s="1" t="s">
        <v>68</v>
      </c>
      <c r="G47" s="1">
        <f>B19*B31</f>
        <v>549</v>
      </c>
      <c r="H47" s="1">
        <f>C19*C31</f>
        <v>540</v>
      </c>
    </row>
    <row r="48" spans="1:8" ht="12.75">
      <c r="A48" s="4" t="s">
        <v>45</v>
      </c>
      <c r="B48" s="7">
        <v>1</v>
      </c>
      <c r="C48" s="4"/>
      <c r="D48" s="4"/>
      <c r="F48" s="1" t="s">
        <v>69</v>
      </c>
      <c r="G48" s="1">
        <f>B20*B32</f>
        <v>587.125</v>
      </c>
      <c r="H48" s="1">
        <f>C20*C32</f>
        <v>577.5</v>
      </c>
    </row>
    <row r="49" spans="1:8" ht="12.75">
      <c r="A49" s="4" t="s">
        <v>48</v>
      </c>
      <c r="B49" s="7">
        <v>65</v>
      </c>
      <c r="C49" s="4"/>
      <c r="D49" s="4"/>
      <c r="F49" s="4" t="s">
        <v>16</v>
      </c>
      <c r="G49" s="1">
        <f>B21*B33</f>
        <v>274.5</v>
      </c>
      <c r="H49" s="1">
        <f>C21*C33</f>
        <v>270</v>
      </c>
    </row>
    <row r="50" spans="6:8" ht="12.75">
      <c r="F50" s="4" t="s">
        <v>28</v>
      </c>
      <c r="G50" s="1">
        <f>B22*B34</f>
        <v>4</v>
      </c>
      <c r="H50" s="1">
        <f>C22*C34</f>
        <v>5</v>
      </c>
    </row>
    <row r="51" spans="6:8" ht="12.75">
      <c r="F51" s="4" t="s">
        <v>29</v>
      </c>
      <c r="G51" s="1">
        <f>B23*B35</f>
        <v>22</v>
      </c>
      <c r="H51" s="1">
        <f>C23*C35</f>
        <v>26</v>
      </c>
    </row>
    <row r="52" spans="6:8" ht="13.5" thickBot="1">
      <c r="F52" s="4" t="s">
        <v>30</v>
      </c>
      <c r="G52" s="1">
        <f>B24*B36</f>
        <v>0.8500000000000001</v>
      </c>
      <c r="H52" s="1">
        <f>C24*C36</f>
        <v>1</v>
      </c>
    </row>
    <row r="53" spans="6:9" ht="13.5" thickBot="1">
      <c r="F53" s="32" t="s">
        <v>71</v>
      </c>
      <c r="G53" s="33">
        <f>SUM(G47:G52)*14000</f>
        <v>20124650</v>
      </c>
      <c r="H53" s="34">
        <f>SUM(H47:H52)*1800</f>
        <v>2555100</v>
      </c>
      <c r="I53" s="1">
        <f>G53+H53</f>
        <v>22679750</v>
      </c>
    </row>
    <row r="54" spans="6:8" ht="13.5" thickBot="1">
      <c r="F54" s="35" t="s">
        <v>73</v>
      </c>
      <c r="G54" s="33">
        <f>SUM(G47:G52)</f>
        <v>1437.475</v>
      </c>
      <c r="H54" s="34">
        <f>SUM(H47:H52)</f>
        <v>1419.5</v>
      </c>
    </row>
    <row r="55" spans="6:8" ht="13.5" thickBot="1">
      <c r="F55" s="32" t="s">
        <v>74</v>
      </c>
      <c r="G55" s="33">
        <f>G53/62</f>
        <v>324591.12903225806</v>
      </c>
      <c r="H55" s="34">
        <f>H53/8</f>
        <v>319387.5</v>
      </c>
    </row>
    <row r="57" spans="6:9" ht="12.75">
      <c r="F57" s="1" t="s">
        <v>75</v>
      </c>
      <c r="G57" s="39">
        <f>G53-G34</f>
        <v>2956529.746835444</v>
      </c>
      <c r="H57" s="39">
        <f>H53-H34</f>
        <v>325895.2531645568</v>
      </c>
      <c r="I57" s="39">
        <f>G57+H57</f>
        <v>3282425.000000001</v>
      </c>
    </row>
    <row r="60" ht="12.75">
      <c r="F60" s="1" t="s">
        <v>72</v>
      </c>
    </row>
  </sheetData>
  <sheetProtection/>
  <mergeCells count="3">
    <mergeCell ref="A1:D1"/>
    <mergeCell ref="F1:I1"/>
    <mergeCell ref="A4:D4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11.421875" defaultRowHeight="15"/>
  <cols>
    <col min="1" max="4" width="11.421875" style="0" customWidth="1"/>
  </cols>
  <sheetData/>
  <sheetProtection/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portrait" paperSize="9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7">
      <selection activeCell="B49" sqref="B49"/>
    </sheetView>
  </sheetViews>
  <sheetFormatPr defaultColWidth="11.421875" defaultRowHeight="15"/>
  <cols>
    <col min="1" max="1" width="30.00390625" style="1" customWidth="1"/>
    <col min="2" max="4" width="17.140625" style="1" customWidth="1"/>
    <col min="5" max="5" width="11.421875" style="1" customWidth="1"/>
    <col min="6" max="6" width="30.00390625" style="1" customWidth="1"/>
    <col min="7" max="8" width="13.8515625" style="1" customWidth="1"/>
    <col min="9" max="9" width="12.8515625" style="1" customWidth="1"/>
    <col min="10" max="16384" width="11.421875" style="1" customWidth="1"/>
  </cols>
  <sheetData>
    <row r="1" spans="1:9" ht="25.5" customHeight="1" thickBot="1">
      <c r="A1" s="29" t="s">
        <v>59</v>
      </c>
      <c r="B1" s="29"/>
      <c r="C1" s="29"/>
      <c r="D1" s="29"/>
      <c r="F1" s="30" t="s">
        <v>37</v>
      </c>
      <c r="G1" s="30"/>
      <c r="H1" s="30"/>
      <c r="I1" s="30"/>
    </row>
    <row r="2" spans="1:9" ht="13.5" thickTop="1">
      <c r="A2" s="4"/>
      <c r="B2" s="4"/>
      <c r="C2" s="4"/>
      <c r="D2" s="4"/>
      <c r="F2" s="4"/>
      <c r="G2" s="4"/>
      <c r="H2" s="4"/>
      <c r="I2" s="4"/>
    </row>
    <row r="3" spans="1:9" ht="12.75">
      <c r="A3" s="5" t="s">
        <v>55</v>
      </c>
      <c r="B3" s="4"/>
      <c r="C3" s="4"/>
      <c r="D3" s="4"/>
      <c r="F3" s="4"/>
      <c r="G3" s="4"/>
      <c r="H3" s="4"/>
      <c r="I3" s="4"/>
    </row>
    <row r="4" spans="1:9" ht="30" customHeight="1" thickBot="1">
      <c r="A4" s="31" t="s">
        <v>64</v>
      </c>
      <c r="B4" s="31"/>
      <c r="C4" s="31"/>
      <c r="D4" s="31"/>
      <c r="F4" s="6" t="s">
        <v>36</v>
      </c>
      <c r="G4" s="4"/>
      <c r="H4" s="4"/>
      <c r="I4" s="4"/>
    </row>
    <row r="5" spans="1:9" ht="12.75">
      <c r="A5" s="4"/>
      <c r="B5" s="4"/>
      <c r="C5" s="4"/>
      <c r="D5" s="4"/>
      <c r="F5" s="4"/>
      <c r="G5" s="4"/>
      <c r="H5" s="4"/>
      <c r="I5" s="4"/>
    </row>
    <row r="6" spans="1:9" ht="13.5" thickBot="1">
      <c r="A6" s="6" t="s">
        <v>6</v>
      </c>
      <c r="B6" s="4"/>
      <c r="C6" s="4"/>
      <c r="D6" s="4"/>
      <c r="F6" s="20"/>
      <c r="G6" s="21" t="s">
        <v>1</v>
      </c>
      <c r="H6" s="21" t="s">
        <v>2</v>
      </c>
      <c r="I6" s="4"/>
    </row>
    <row r="7" spans="1:9" ht="12.75">
      <c r="A7" s="4"/>
      <c r="B7" s="4"/>
      <c r="C7" s="4"/>
      <c r="D7" s="4"/>
      <c r="F7" s="4" t="s">
        <v>33</v>
      </c>
      <c r="G7" s="13">
        <f aca="true" t="shared" si="0" ref="G7:G12">B19*B31*$B$11</f>
        <v>7686000</v>
      </c>
      <c r="H7" s="13">
        <f aca="true" t="shared" si="1" ref="H7:H12">C19*C31*$C$11</f>
        <v>972000</v>
      </c>
      <c r="I7" s="4"/>
    </row>
    <row r="8" spans="1:9" ht="12.75">
      <c r="A8" s="4" t="s">
        <v>17</v>
      </c>
      <c r="B8" s="7">
        <v>70</v>
      </c>
      <c r="C8" s="4" t="s">
        <v>8</v>
      </c>
      <c r="D8" s="4"/>
      <c r="F8" s="4" t="s">
        <v>34</v>
      </c>
      <c r="G8" s="13">
        <f t="shared" si="0"/>
        <v>8219750</v>
      </c>
      <c r="H8" s="13">
        <f t="shared" si="1"/>
        <v>1039500</v>
      </c>
      <c r="I8" s="4"/>
    </row>
    <row r="9" spans="1:9" ht="12.75">
      <c r="A9" s="4"/>
      <c r="B9" s="4"/>
      <c r="C9" s="4"/>
      <c r="D9" s="4"/>
      <c r="F9" s="4" t="s">
        <v>35</v>
      </c>
      <c r="G9" s="13">
        <f t="shared" si="0"/>
        <v>3843000</v>
      </c>
      <c r="H9" s="13">
        <f t="shared" si="1"/>
        <v>486000</v>
      </c>
      <c r="I9" s="4"/>
    </row>
    <row r="10" spans="1:9" ht="12.75">
      <c r="A10" s="4"/>
      <c r="B10" s="8" t="s">
        <v>1</v>
      </c>
      <c r="C10" s="8" t="s">
        <v>2</v>
      </c>
      <c r="D10" s="8" t="s">
        <v>9</v>
      </c>
      <c r="F10" s="4" t="s">
        <v>3</v>
      </c>
      <c r="G10" s="13">
        <f t="shared" si="0"/>
        <v>56000</v>
      </c>
      <c r="H10" s="13">
        <f t="shared" si="1"/>
        <v>9000</v>
      </c>
      <c r="I10" s="4"/>
    </row>
    <row r="11" spans="1:9" ht="12.75">
      <c r="A11" s="4" t="s">
        <v>10</v>
      </c>
      <c r="B11" s="9">
        <v>14000</v>
      </c>
      <c r="C11" s="9">
        <v>1800</v>
      </c>
      <c r="D11" s="9">
        <f>SUM(B11:C11)</f>
        <v>15800</v>
      </c>
      <c r="F11" s="4" t="s">
        <v>4</v>
      </c>
      <c r="G11" s="13">
        <f t="shared" si="0"/>
        <v>308000</v>
      </c>
      <c r="H11" s="13">
        <f t="shared" si="1"/>
        <v>46800</v>
      </c>
      <c r="I11" s="4"/>
    </row>
    <row r="12" spans="1:9" ht="12.75">
      <c r="A12" s="4" t="s">
        <v>12</v>
      </c>
      <c r="B12" s="9">
        <v>12250</v>
      </c>
      <c r="C12" s="9">
        <v>2150</v>
      </c>
      <c r="D12" s="9">
        <f>SUM(B12:C12)</f>
        <v>14400</v>
      </c>
      <c r="F12" s="4" t="s">
        <v>5</v>
      </c>
      <c r="G12" s="13">
        <f t="shared" si="0"/>
        <v>11900.000000000002</v>
      </c>
      <c r="H12" s="13">
        <f t="shared" si="1"/>
        <v>1800</v>
      </c>
      <c r="I12" s="4"/>
    </row>
    <row r="13" spans="1:9" ht="12.75">
      <c r="A13" s="4" t="s">
        <v>11</v>
      </c>
      <c r="B13" s="9">
        <v>310000</v>
      </c>
      <c r="C13" s="9">
        <v>12000</v>
      </c>
      <c r="D13" s="9">
        <f>SUM(B13:C13)</f>
        <v>322000</v>
      </c>
      <c r="F13" s="14" t="s">
        <v>32</v>
      </c>
      <c r="G13" s="15">
        <f>SUM(G7:G12)</f>
        <v>20124650</v>
      </c>
      <c r="H13" s="15">
        <f>SUM(H7:H12)</f>
        <v>2555100</v>
      </c>
      <c r="I13" s="4"/>
    </row>
    <row r="14" spans="1:10" ht="12.75">
      <c r="A14" s="4"/>
      <c r="B14" s="4"/>
      <c r="C14" s="4"/>
      <c r="D14" s="4"/>
      <c r="F14" s="4"/>
      <c r="G14" s="4"/>
      <c r="H14" s="4"/>
      <c r="I14" s="4"/>
      <c r="J14" s="3"/>
    </row>
    <row r="15" spans="1:9" ht="13.5" thickBot="1">
      <c r="A15" s="6" t="s">
        <v>7</v>
      </c>
      <c r="B15" s="4"/>
      <c r="C15" s="4"/>
      <c r="D15" s="4"/>
      <c r="F15" s="4"/>
      <c r="G15" s="4"/>
      <c r="H15" s="4"/>
      <c r="I15" s="4"/>
    </row>
    <row r="16" spans="1:9" ht="13.5" thickBot="1">
      <c r="A16" s="4"/>
      <c r="B16" s="4"/>
      <c r="C16" s="4"/>
      <c r="D16" s="4"/>
      <c r="F16" s="6" t="s">
        <v>49</v>
      </c>
      <c r="G16" s="4"/>
      <c r="H16" s="4"/>
      <c r="I16" s="4"/>
    </row>
    <row r="17" spans="1:9" ht="12.75">
      <c r="A17" s="4"/>
      <c r="B17" s="8" t="s">
        <v>1</v>
      </c>
      <c r="C17" s="8" t="s">
        <v>2</v>
      </c>
      <c r="D17" s="8" t="s">
        <v>0</v>
      </c>
      <c r="F17" s="4"/>
      <c r="G17" s="4"/>
      <c r="H17" s="4"/>
      <c r="I17" s="4"/>
    </row>
    <row r="18" spans="1:9" ht="12.75">
      <c r="A18" s="5" t="s">
        <v>13</v>
      </c>
      <c r="B18" s="10">
        <v>305</v>
      </c>
      <c r="C18" s="10">
        <v>300</v>
      </c>
      <c r="D18" s="22">
        <f>SUM(D19:D21)</f>
        <v>1</v>
      </c>
      <c r="F18" s="4"/>
      <c r="G18" s="8" t="s">
        <v>1</v>
      </c>
      <c r="H18" s="8" t="s">
        <v>2</v>
      </c>
      <c r="I18" s="8" t="s">
        <v>9</v>
      </c>
    </row>
    <row r="19" spans="1:9" ht="12.75">
      <c r="A19" s="4" t="s">
        <v>14</v>
      </c>
      <c r="B19" s="11">
        <f aca="true" t="shared" si="2" ref="B19:C21">$D19*B$18</f>
        <v>61</v>
      </c>
      <c r="C19" s="11">
        <f t="shared" si="2"/>
        <v>60</v>
      </c>
      <c r="D19" s="23">
        <v>0.2</v>
      </c>
      <c r="F19" s="4" t="s">
        <v>27</v>
      </c>
      <c r="G19" s="16">
        <f>B11/$D$11</f>
        <v>0.8860759493670886</v>
      </c>
      <c r="H19" s="16">
        <f>C11/$D$11</f>
        <v>0.11392405063291139</v>
      </c>
      <c r="I19" s="17">
        <f>SUM(G19:H19)</f>
        <v>1</v>
      </c>
    </row>
    <row r="20" spans="1:9" ht="12.75">
      <c r="A20" s="4" t="s">
        <v>15</v>
      </c>
      <c r="B20" s="11">
        <f t="shared" si="2"/>
        <v>106.75</v>
      </c>
      <c r="C20" s="11">
        <f t="shared" si="2"/>
        <v>105</v>
      </c>
      <c r="D20" s="23">
        <v>0.35</v>
      </c>
      <c r="F20" s="4" t="s">
        <v>31</v>
      </c>
      <c r="G20" s="7">
        <f>$B$8*G19</f>
        <v>62.0253164556962</v>
      </c>
      <c r="H20" s="7">
        <f>$B$8*H19</f>
        <v>7.974683544303797</v>
      </c>
      <c r="I20" s="7">
        <f>B8</f>
        <v>70</v>
      </c>
    </row>
    <row r="21" spans="1:9" ht="12.75">
      <c r="A21" s="4" t="s">
        <v>16</v>
      </c>
      <c r="B21" s="11">
        <f t="shared" si="2"/>
        <v>137.25</v>
      </c>
      <c r="C21" s="11">
        <f t="shared" si="2"/>
        <v>135</v>
      </c>
      <c r="D21" s="23">
        <v>0.45</v>
      </c>
      <c r="F21" s="4"/>
      <c r="G21" s="4"/>
      <c r="H21" s="4"/>
      <c r="I21" s="4"/>
    </row>
    <row r="22" spans="1:9" ht="13.5" thickBot="1">
      <c r="A22" s="4" t="s">
        <v>28</v>
      </c>
      <c r="B22" s="12">
        <v>10</v>
      </c>
      <c r="C22" s="12">
        <v>10</v>
      </c>
      <c r="E22" s="2"/>
      <c r="F22" s="6" t="s">
        <v>38</v>
      </c>
      <c r="G22" s="4"/>
      <c r="H22" s="4"/>
      <c r="I22" s="4"/>
    </row>
    <row r="23" spans="1:9" ht="12.75">
      <c r="A23" s="4" t="s">
        <v>29</v>
      </c>
      <c r="B23" s="7">
        <v>4</v>
      </c>
      <c r="C23" s="7">
        <v>4</v>
      </c>
      <c r="F23" s="18"/>
      <c r="G23" s="4"/>
      <c r="H23" s="4"/>
      <c r="I23" s="4"/>
    </row>
    <row r="24" spans="1:9" ht="12.75">
      <c r="A24" s="4" t="s">
        <v>30</v>
      </c>
      <c r="B24" s="7">
        <v>0.1</v>
      </c>
      <c r="C24" s="7">
        <v>0.1</v>
      </c>
      <c r="F24" s="20"/>
      <c r="G24" s="21" t="s">
        <v>1</v>
      </c>
      <c r="H24" s="21" t="s">
        <v>2</v>
      </c>
      <c r="I24" s="4"/>
    </row>
    <row r="25" spans="1:9" ht="12.75">
      <c r="A25" s="4"/>
      <c r="B25" s="4"/>
      <c r="C25" s="4"/>
      <c r="D25" s="4"/>
      <c r="F25" s="4" t="s">
        <v>39</v>
      </c>
      <c r="G25" s="13">
        <f>$B$40*$B$49*G20</f>
        <v>6047.46835443038</v>
      </c>
      <c r="H25" s="13">
        <f>$B$40*$B$49*H20</f>
        <v>777.5316455696202</v>
      </c>
      <c r="I25" s="4">
        <f>B40*I20*B49</f>
        <v>6825</v>
      </c>
    </row>
    <row r="26" spans="1:9" ht="12.75">
      <c r="A26" s="24" t="s">
        <v>65</v>
      </c>
      <c r="B26" s="4"/>
      <c r="C26" s="7"/>
      <c r="D26" s="4"/>
      <c r="F26" s="4" t="s">
        <v>47</v>
      </c>
      <c r="G26" s="13">
        <f>G20*$B$41/$B$8</f>
        <v>17721.51898734177</v>
      </c>
      <c r="H26" s="13">
        <f>H20*$B$41/$B$8</f>
        <v>2278.481012658228</v>
      </c>
      <c r="I26" s="4"/>
    </row>
    <row r="27" spans="1:9" ht="12.75">
      <c r="A27" s="4"/>
      <c r="B27" s="4"/>
      <c r="C27" s="4"/>
      <c r="D27" s="4"/>
      <c r="F27" s="4" t="s">
        <v>40</v>
      </c>
      <c r="G27" s="13">
        <f>$B$42*B12</f>
        <v>1041250</v>
      </c>
      <c r="H27" s="13">
        <f>$B$42*C12</f>
        <v>182750</v>
      </c>
      <c r="I27" s="4"/>
    </row>
    <row r="28" spans="1:9" ht="13.5" thickBot="1">
      <c r="A28" s="6" t="s">
        <v>18</v>
      </c>
      <c r="B28" s="4"/>
      <c r="C28" s="4"/>
      <c r="D28" s="4"/>
      <c r="F28" s="4" t="s">
        <v>50</v>
      </c>
      <c r="G28" s="13">
        <f aca="true" t="shared" si="3" ref="G28:H30">$B43*B$11</f>
        <v>630000</v>
      </c>
      <c r="H28" s="13">
        <f t="shared" si="3"/>
        <v>81000</v>
      </c>
      <c r="I28" s="4"/>
    </row>
    <row r="29" spans="1:9" ht="12.75">
      <c r="A29" s="4"/>
      <c r="B29" s="4"/>
      <c r="C29" s="4"/>
      <c r="D29" s="4"/>
      <c r="F29" s="4" t="s">
        <v>51</v>
      </c>
      <c r="G29" s="13">
        <f t="shared" si="3"/>
        <v>1120000</v>
      </c>
      <c r="H29" s="13">
        <f t="shared" si="3"/>
        <v>144000</v>
      </c>
      <c r="I29" s="4"/>
    </row>
    <row r="30" spans="1:9" ht="12.75">
      <c r="A30" s="4"/>
      <c r="B30" s="8" t="s">
        <v>1</v>
      </c>
      <c r="C30" s="8" t="s">
        <v>2</v>
      </c>
      <c r="D30" s="4"/>
      <c r="F30" s="4" t="s">
        <v>41</v>
      </c>
      <c r="G30" s="13">
        <f t="shared" si="3"/>
        <v>1400000</v>
      </c>
      <c r="H30" s="13">
        <f t="shared" si="3"/>
        <v>180000</v>
      </c>
      <c r="I30" s="4"/>
    </row>
    <row r="31" spans="1:9" ht="12.75">
      <c r="A31" s="4" t="s">
        <v>19</v>
      </c>
      <c r="B31" s="7">
        <v>9</v>
      </c>
      <c r="C31" s="7">
        <v>9</v>
      </c>
      <c r="D31" s="4"/>
      <c r="F31" s="4" t="s">
        <v>42</v>
      </c>
      <c r="G31" s="13">
        <f>$B$46*G20</f>
        <v>3101.26582278481</v>
      </c>
      <c r="H31" s="13">
        <f>$B$46*H20</f>
        <v>398.73417721518985</v>
      </c>
      <c r="I31" s="4"/>
    </row>
    <row r="32" spans="1:9" ht="12.75">
      <c r="A32" s="4" t="s">
        <v>20</v>
      </c>
      <c r="B32" s="7">
        <v>5.5</v>
      </c>
      <c r="C32" s="7">
        <v>5.5</v>
      </c>
      <c r="D32" s="4"/>
      <c r="F32" s="4" t="s">
        <v>44</v>
      </c>
      <c r="G32" s="13">
        <f>$B$47*B18*B11</f>
        <v>12810000</v>
      </c>
      <c r="H32" s="13">
        <f>$B$47*C18*C11</f>
        <v>1620000</v>
      </c>
      <c r="I32" s="4"/>
    </row>
    <row r="33" spans="1:9" ht="12.75">
      <c r="A33" s="4" t="s">
        <v>21</v>
      </c>
      <c r="B33" s="7">
        <v>2</v>
      </c>
      <c r="C33" s="7">
        <v>2</v>
      </c>
      <c r="D33" s="4"/>
      <c r="F33" s="4" t="s">
        <v>43</v>
      </c>
      <c r="G33" s="13">
        <f>$B$48*B22*B11</f>
        <v>140000</v>
      </c>
      <c r="H33" s="13">
        <f>$B$48*C22*C11</f>
        <v>18000</v>
      </c>
      <c r="I33" s="4"/>
    </row>
    <row r="34" spans="1:9" ht="12.75">
      <c r="A34" s="4" t="s">
        <v>22</v>
      </c>
      <c r="B34" s="7">
        <v>0.4</v>
      </c>
      <c r="C34" s="7">
        <v>0.5</v>
      </c>
      <c r="D34" s="4"/>
      <c r="F34" s="14" t="s">
        <v>32</v>
      </c>
      <c r="G34" s="19">
        <f>SUM(G25:G33)</f>
        <v>17168120.253164556</v>
      </c>
      <c r="H34" s="19">
        <f>SUM(H25:H33)</f>
        <v>2229204.746835443</v>
      </c>
      <c r="I34" s="4"/>
    </row>
    <row r="35" spans="1:9" ht="12.75">
      <c r="A35" s="4" t="s">
        <v>56</v>
      </c>
      <c r="B35" s="7">
        <v>5.5</v>
      </c>
      <c r="C35" s="7">
        <v>6.5</v>
      </c>
      <c r="D35" s="4"/>
      <c r="F35" s="4"/>
      <c r="G35" s="4"/>
      <c r="H35" s="4"/>
      <c r="I35" s="4"/>
    </row>
    <row r="36" spans="1:9" ht="12.75">
      <c r="A36" s="4" t="s">
        <v>23</v>
      </c>
      <c r="B36" s="7">
        <v>8.5</v>
      </c>
      <c r="C36" s="7">
        <v>10</v>
      </c>
      <c r="D36" s="4"/>
      <c r="F36" s="4"/>
      <c r="G36" s="4"/>
      <c r="H36" s="4"/>
      <c r="I36" s="4"/>
    </row>
    <row r="37" spans="1:9" ht="13.5" thickBot="1">
      <c r="A37" s="4"/>
      <c r="B37" s="4"/>
      <c r="C37" s="4"/>
      <c r="D37" s="4"/>
      <c r="F37" s="6" t="s">
        <v>52</v>
      </c>
      <c r="G37" s="4"/>
      <c r="H37" s="4"/>
      <c r="I37" s="4"/>
    </row>
    <row r="38" spans="1:9" ht="13.5" thickBot="1">
      <c r="A38" s="6" t="s">
        <v>24</v>
      </c>
      <c r="B38" s="4"/>
      <c r="C38" s="4"/>
      <c r="D38" s="4"/>
      <c r="F38" s="4"/>
      <c r="G38" s="4"/>
      <c r="H38" s="4"/>
      <c r="I38" s="4"/>
    </row>
    <row r="39" spans="1:9" ht="12.75">
      <c r="A39" s="4"/>
      <c r="B39" s="4"/>
      <c r="C39" s="4"/>
      <c r="D39" s="4"/>
      <c r="F39" s="20"/>
      <c r="G39" s="27" t="s">
        <v>1</v>
      </c>
      <c r="H39" s="27" t="s">
        <v>2</v>
      </c>
      <c r="I39" s="4"/>
    </row>
    <row r="40" spans="1:9" ht="12.75">
      <c r="A40" s="4" t="s">
        <v>60</v>
      </c>
      <c r="B40" s="7">
        <v>1.5</v>
      </c>
      <c r="C40" s="4"/>
      <c r="D40" s="4"/>
      <c r="F40" s="28" t="s">
        <v>53</v>
      </c>
      <c r="G40" s="25">
        <f>G13-G34</f>
        <v>2956529.746835444</v>
      </c>
      <c r="H40" s="25">
        <f>H13-H34</f>
        <v>325895.2531645568</v>
      </c>
      <c r="I40" s="4"/>
    </row>
    <row r="41" spans="1:9" ht="12.75">
      <c r="A41" s="4" t="s">
        <v>46</v>
      </c>
      <c r="B41" s="7">
        <v>20000</v>
      </c>
      <c r="C41" s="4"/>
      <c r="D41" s="4"/>
      <c r="F41" s="28" t="s">
        <v>58</v>
      </c>
      <c r="G41" s="26">
        <f>G40/B11</f>
        <v>211.18069620253172</v>
      </c>
      <c r="H41" s="26">
        <f>H40/C11</f>
        <v>181.05291842475378</v>
      </c>
      <c r="I41" s="4"/>
    </row>
    <row r="42" spans="1:9" ht="12.75">
      <c r="A42" s="4" t="s">
        <v>25</v>
      </c>
      <c r="B42" s="7">
        <v>85</v>
      </c>
      <c r="C42" s="4"/>
      <c r="D42" s="4"/>
      <c r="F42" s="28" t="s">
        <v>54</v>
      </c>
      <c r="G42" s="26">
        <f>G40/G20</f>
        <v>47666.50000000002</v>
      </c>
      <c r="H42" s="26">
        <f>H40/H20</f>
        <v>40866.23015873014</v>
      </c>
      <c r="I42" s="4"/>
    </row>
    <row r="43" spans="1:4" ht="12.75">
      <c r="A43" s="4" t="s">
        <v>61</v>
      </c>
      <c r="B43" s="7">
        <v>45</v>
      </c>
      <c r="C43" s="4"/>
      <c r="D43" s="4"/>
    </row>
    <row r="44" spans="1:4" ht="12.75">
      <c r="A44" s="4" t="s">
        <v>62</v>
      </c>
      <c r="B44" s="7">
        <v>80</v>
      </c>
      <c r="C44" s="4"/>
      <c r="D44" s="4"/>
    </row>
    <row r="45" spans="1:4" ht="12.75">
      <c r="A45" s="4" t="s">
        <v>63</v>
      </c>
      <c r="B45" s="7">
        <v>100</v>
      </c>
      <c r="C45" s="4"/>
      <c r="D45" s="4"/>
    </row>
    <row r="46" spans="1:4" ht="12.75">
      <c r="A46" s="4" t="s">
        <v>26</v>
      </c>
      <c r="B46" s="7">
        <v>50</v>
      </c>
      <c r="C46" s="4"/>
      <c r="D46" s="4"/>
    </row>
    <row r="47" spans="1:4" ht="12.75">
      <c r="A47" s="4" t="s">
        <v>57</v>
      </c>
      <c r="B47" s="7">
        <v>3</v>
      </c>
      <c r="C47" s="4"/>
      <c r="D47" s="4"/>
    </row>
    <row r="48" spans="1:4" ht="12.75">
      <c r="A48" s="4" t="s">
        <v>45</v>
      </c>
      <c r="B48" s="7">
        <v>1</v>
      </c>
      <c r="C48" s="4"/>
      <c r="D48" s="4"/>
    </row>
    <row r="49" spans="1:4" ht="12.75">
      <c r="A49" s="4" t="s">
        <v>48</v>
      </c>
      <c r="B49" s="7">
        <v>65</v>
      </c>
      <c r="C49" s="4"/>
      <c r="D49" s="4"/>
    </row>
  </sheetData>
  <sheetProtection/>
  <mergeCells count="3">
    <mergeCell ref="A1:D1"/>
    <mergeCell ref="A4:D4"/>
    <mergeCell ref="F1:I1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Martín SANDOVAL</dc:creator>
  <cp:keywords/>
  <dc:description/>
  <cp:lastModifiedBy>D. Martín Sandoval</cp:lastModifiedBy>
  <cp:lastPrinted>2012-04-19T14:49:23Z</cp:lastPrinted>
  <dcterms:created xsi:type="dcterms:W3CDTF">2011-04-25T23:33:42Z</dcterms:created>
  <dcterms:modified xsi:type="dcterms:W3CDTF">2012-04-19T17:48:04Z</dcterms:modified>
  <cp:category/>
  <cp:version/>
  <cp:contentType/>
  <cp:contentStatus/>
</cp:coreProperties>
</file>