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ypf\Downloads\"/>
    </mc:Choice>
  </mc:AlternateContent>
  <xr:revisionPtr revIDLastSave="0" documentId="13_ncr:1_{B24F1294-1380-4DAA-A354-AEAC2A0144D8}" xr6:coauthVersionLast="47" xr6:coauthVersionMax="47" xr10:uidLastSave="{00000000-0000-0000-0000-000000000000}"/>
  <bookViews>
    <workbookView xWindow="-120" yWindow="-120" windowWidth="24240" windowHeight="13140" tabRatio="368" xr2:uid="{00000000-000D-0000-FFFF-FFFF00000000}"/>
  </bookViews>
  <sheets>
    <sheet name="volumen"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 l="1"/>
  <c r="B40" i="2"/>
  <c r="B39" i="2"/>
  <c r="B38" i="2"/>
  <c r="P36" i="2" l="1"/>
  <c r="A34" i="2"/>
  <c r="A33" i="2"/>
  <c r="AD4" i="2"/>
  <c r="X36" i="2"/>
  <c r="AH2" i="2"/>
  <c r="AG2" i="2"/>
  <c r="AF2"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X4" i="2" l="1"/>
  <c r="P4" i="2" s="1"/>
  <c r="W4" i="2" l="1"/>
  <c r="O4" i="2" s="1"/>
  <c r="H5" i="2" l="1"/>
  <c r="V4" i="2"/>
  <c r="N4" i="2" l="1"/>
  <c r="G5" i="2" s="1"/>
  <c r="U4" i="2"/>
  <c r="M4" i="2" l="1"/>
  <c r="F5" i="2" s="1"/>
  <c r="T4" i="2"/>
  <c r="L4" i="2" l="1"/>
  <c r="E5" i="2" s="1"/>
  <c r="S4" i="2"/>
  <c r="K4" i="2" l="1"/>
  <c r="D5" i="2" s="1"/>
  <c r="R4" i="2"/>
  <c r="AA4" i="2" l="1"/>
  <c r="J4" i="2"/>
  <c r="B5" i="2" l="1"/>
  <c r="Z4" i="2"/>
  <c r="C5" i="2"/>
  <c r="AB4" i="2" l="1"/>
  <c r="AC4" i="2" s="1"/>
  <c r="AD36" i="2" l="1"/>
  <c r="AH3" i="2" s="1"/>
  <c r="AD35" i="2" l="1"/>
  <c r="AG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ypf</author>
    <author>Leli</author>
  </authors>
  <commentList>
    <comment ref="AH2" authorId="0" shapeId="0" xr:uid="{00000000-0006-0000-0100-000001000000}">
      <text>
        <r>
          <rPr>
            <sz val="10"/>
            <rFont val="Arial"/>
            <family val="2"/>
          </rPr>
          <t xml:space="preserve">Para este análisis de sensibilidad se prepara un tabla con diferentes Fracciones del MRS como columna (en este caso en AE) dejando una celda en blanco arriba del primer valor (en este caso AE3). Como encabezado de las columnas se carga una referencia a las celdas que contienen las fórmulas que se quieren calcular como cuerpo de la tabla (en este caso AC35 en AF3 y AC36 en AG3). Luego, se selecciona el bloque AE3:AG20 y en la ficha Datos se despliegan las opciones del grupo </t>
        </r>
        <r>
          <rPr>
            <i/>
            <sz val="10"/>
            <color indexed="81"/>
            <rFont val="Arial"/>
            <family val="2"/>
          </rPr>
          <t>Análisis de hipótesis</t>
        </r>
        <r>
          <rPr>
            <sz val="10"/>
            <rFont val="Arial"/>
            <family val="2"/>
          </rPr>
          <t xml:space="preserve">, para seleccionar </t>
        </r>
        <r>
          <rPr>
            <i/>
            <sz val="10"/>
            <color indexed="81"/>
            <rFont val="Arial"/>
            <family val="2"/>
          </rPr>
          <t>Tabla de datos</t>
        </r>
        <r>
          <rPr>
            <sz val="10"/>
            <rFont val="Arial"/>
            <family val="2"/>
          </rPr>
          <t xml:space="preserve">. Allí se señala como </t>
        </r>
        <r>
          <rPr>
            <i/>
            <sz val="10"/>
            <color indexed="81"/>
            <rFont val="Arial"/>
            <family val="2"/>
          </rPr>
          <t>Celda de entrada (columna)</t>
        </r>
        <r>
          <rPr>
            <sz val="10"/>
            <rFont val="Arial"/>
            <family val="2"/>
          </rPr>
          <t xml:space="preserve"> la celda de la Fracción del MRS (X35). Al aceptar se completa la Tabla.</t>
        </r>
      </text>
    </comment>
    <comment ref="Z3" authorId="1" shapeId="0" xr:uid="{1BEBB7EE-EBD6-4692-906A-7E213AF3610D}">
      <text>
        <r>
          <rPr>
            <b/>
            <sz val="9"/>
            <color indexed="81"/>
            <rFont val="Tahoma"/>
            <family val="2"/>
          </rPr>
          <t>ypf:</t>
        </r>
        <r>
          <rPr>
            <sz val="9"/>
            <color indexed="81"/>
            <rFont val="Tahoma"/>
            <family val="2"/>
          </rPr>
          <t xml:space="preserve">
Superficie de cosecha en el período t (ha).</t>
        </r>
      </text>
    </comment>
    <comment ref="AA3" authorId="0" shapeId="0" xr:uid="{00000000-0006-0000-0100-000002000000}">
      <text>
        <r>
          <rPr>
            <sz val="10"/>
            <rFont val="Arial"/>
            <family val="2"/>
          </rPr>
          <t>Volumen de cosecha en el período t (miles de m</t>
        </r>
        <r>
          <rPr>
            <vertAlign val="superscript"/>
            <sz val="10"/>
            <rFont val="Arial"/>
            <family val="2"/>
          </rPr>
          <t>3</t>
        </r>
        <r>
          <rPr>
            <sz val="10"/>
            <rFont val="Arial"/>
            <family val="2"/>
          </rPr>
          <t>)</t>
        </r>
      </text>
    </comment>
    <comment ref="AB3" authorId="0" shapeId="0" xr:uid="{00000000-0006-0000-0100-000003000000}">
      <text>
        <r>
          <rPr>
            <sz val="10"/>
            <rFont val="Arial"/>
            <family val="2"/>
          </rPr>
          <t>Ingreso Neto en el período t (en miles de $)</t>
        </r>
      </text>
    </comment>
    <comment ref="AC3" authorId="0" shapeId="0" xr:uid="{00000000-0006-0000-0100-000004000000}">
      <text>
        <r>
          <rPr>
            <sz val="10"/>
            <rFont val="Arial"/>
            <family val="2"/>
          </rPr>
          <t>Valor Actual Neto del Ingreso Neto del período t (en miles de $)</t>
        </r>
      </text>
    </comment>
    <comment ref="AD3" authorId="0" shapeId="0" xr:uid="{00000000-0006-0000-0100-000005000000}">
      <text>
        <r>
          <rPr>
            <sz val="10"/>
            <rFont val="Arial"/>
            <family val="2"/>
          </rPr>
          <t>Almacenamiento o existencias de Carbono en el período t (en miles de t de CO_2e)</t>
        </r>
      </text>
    </comment>
    <comment ref="P4" authorId="0" shapeId="0" xr:uid="{00000000-0006-0000-0100-000006000000}">
      <text>
        <r>
          <rPr>
            <sz val="10"/>
            <color rgb="FF000000"/>
            <rFont val="Arial"/>
            <family val="2"/>
          </rPr>
          <t>Analizar todas las fórmulas de la fila y luego copiarlas hasta la fila 34.</t>
        </r>
      </text>
    </comment>
    <comment ref="X4" authorId="2" shapeId="0" xr:uid="{00000000-0006-0000-0100-000007000000}">
      <text>
        <r>
          <rPr>
            <sz val="10"/>
            <color indexed="81"/>
            <rFont val="Arial"/>
            <family val="2"/>
          </rPr>
          <t>Analizar todas las fórmulas de la fila y luego copiarlas hasta la fila 34.</t>
        </r>
      </text>
    </comment>
    <comment ref="AD4" authorId="0" shapeId="0" xr:uid="{00000000-0006-0000-0100-000008000000}">
      <text>
        <r>
          <rPr>
            <sz val="10"/>
            <rFont val="Arial"/>
            <family val="2"/>
          </rPr>
          <t>El volumen se multiplica por la densidad básica de la madera, se lo expande por un factor para el resto de la biomasa aérea, por otro factor para la subterránea y luego se considera que la fracción de C es la mitad (Existencias de C en la biomasa según la ecuación 3.2.3 de las Directivas de BP del IPCC para LULUCF). Finalmente se lo afecta por el factor de conversión a dióxido de carbono (la razón de pesos atómicos).</t>
        </r>
      </text>
    </comment>
    <comment ref="H5" authorId="0" shapeId="0" xr:uid="{00000000-0006-0000-0100-000009000000}">
      <text>
        <r>
          <rPr>
            <sz val="10"/>
            <color rgb="FF000000"/>
            <rFont val="Arial"/>
            <family val="2"/>
          </rPr>
          <t>Analizar todas las fórmulas de la fila y luego copiarlas hasta la fila 34.</t>
        </r>
      </text>
    </comment>
    <comment ref="Z35" authorId="0" shapeId="0" xr:uid="{00000000-0006-0000-0100-00000A000000}">
      <text>
        <r>
          <rPr>
            <sz val="10"/>
            <rFont val="Arial"/>
            <family val="2"/>
          </rPr>
          <t>Valor actual del bosque manejado, incluyendo la tierra y el vuelo inicial, asumiendo que el horizonte de planificación es suficientemente largo.</t>
        </r>
      </text>
    </comment>
    <comment ref="Z36" authorId="0" shapeId="0" xr:uid="{00000000-0006-0000-0100-00000B000000}">
      <text>
        <r>
          <rPr>
            <sz val="10"/>
            <rFont val="Arial"/>
            <family val="2"/>
          </rPr>
          <t>Existencias o almacenamiento de C al final del horizonte de planificación.</t>
        </r>
      </text>
    </comment>
    <comment ref="A38" authorId="0" shapeId="0" xr:uid="{00000000-0006-0000-0100-00000C000000}">
      <text>
        <r>
          <rPr>
            <sz val="10"/>
            <rFont val="Arial"/>
            <family val="2"/>
          </rPr>
          <t>Incremento Medio Anual</t>
        </r>
      </text>
    </comment>
    <comment ref="A41" authorId="0" shapeId="0" xr:uid="{00000000-0006-0000-0100-00000D000000}">
      <text>
        <r>
          <rPr>
            <sz val="10"/>
            <rFont val="Arial"/>
            <family val="2"/>
          </rPr>
          <t>Valor Potencial del Suelo</t>
        </r>
      </text>
    </comment>
  </commentList>
</comments>
</file>

<file path=xl/sharedStrings.xml><?xml version="1.0" encoding="utf-8"?>
<sst xmlns="http://schemas.openxmlformats.org/spreadsheetml/2006/main" count="25" uniqueCount="25">
  <si>
    <t>Simulación de las cosechas regulando por volumen y cortando primero los rodales de más edad (las celdas en negrita son datos y el resto son cálculos)</t>
  </si>
  <si>
    <t>Superficies en las clases de edad (ha)</t>
  </si>
  <si>
    <t>Superficies de corta en las clases de edad (ha)</t>
  </si>
  <si>
    <r>
      <rPr>
        <b/>
        <sz val="10"/>
        <rFont val="Arial"/>
        <family val="2"/>
      </rPr>
      <t>Volúmenes de corta en las clases de edad (miles de m</t>
    </r>
    <r>
      <rPr>
        <b/>
        <vertAlign val="superscript"/>
        <sz val="10"/>
        <rFont val="Arial"/>
        <family val="2"/>
      </rPr>
      <t>3</t>
    </r>
    <r>
      <rPr>
        <b/>
        <sz val="10"/>
        <rFont val="Arial"/>
        <family val="2"/>
      </rPr>
      <t>)</t>
    </r>
  </si>
  <si>
    <t>Indicadores</t>
  </si>
  <si>
    <t>Año</t>
  </si>
  <si>
    <t>x_t</t>
  </si>
  <si>
    <t>P_t</t>
  </si>
  <si>
    <t>N_t</t>
  </si>
  <si>
    <t>VAN_t</t>
  </si>
  <si>
    <t>C_t</t>
  </si>
  <si>
    <r>
      <rPr>
        <sz val="10"/>
        <rFont val="Arial"/>
        <family val="2"/>
      </rPr>
      <t>Rendimiento (m</t>
    </r>
    <r>
      <rPr>
        <vertAlign val="superscript"/>
        <sz val="10"/>
        <rFont val="Arial"/>
        <family val="2"/>
      </rPr>
      <t>3</t>
    </r>
    <r>
      <rPr>
        <sz val="10"/>
        <rFont val="Arial"/>
        <family val="2"/>
      </rPr>
      <t>/ha)</t>
    </r>
  </si>
  <si>
    <r>
      <rPr>
        <sz val="10"/>
        <rFont val="Arial"/>
        <family val="2"/>
      </rPr>
      <t>Precio ($/m</t>
    </r>
    <r>
      <rPr>
        <vertAlign val="superscript"/>
        <sz val="10"/>
        <rFont val="Arial"/>
        <family val="2"/>
      </rPr>
      <t>3</t>
    </r>
    <r>
      <rPr>
        <sz val="10"/>
        <rFont val="Arial"/>
        <family val="2"/>
      </rPr>
      <t>)</t>
    </r>
  </si>
  <si>
    <t>Fracción del máximo rendimiento sostenido</t>
  </si>
  <si>
    <t>VA bosque manejado (miles de $)</t>
  </si>
  <si>
    <t>Costo regeneración ($/ha)</t>
  </si>
  <si>
    <t>Gasto anual a&amp;i ($/ha)</t>
  </si>
  <si>
    <t>Tasa de interés anual</t>
  </si>
  <si>
    <t>VA gasto anual a&amp;i (miles de $)</t>
  </si>
  <si>
    <r>
      <rPr>
        <sz val="10"/>
        <rFont val="Arial"/>
        <family val="2"/>
      </rPr>
      <t>Volumen de cosecha periódica (m</t>
    </r>
    <r>
      <rPr>
        <vertAlign val="superscript"/>
        <sz val="10"/>
        <rFont val="Arial"/>
        <family val="2"/>
      </rPr>
      <t>3</t>
    </r>
    <r>
      <rPr>
        <sz val="10"/>
        <rFont val="Arial"/>
        <family val="2"/>
      </rPr>
      <t>)</t>
    </r>
  </si>
  <si>
    <t>Carbono secuestrado (miles de t de CO_2e)</t>
  </si>
  <si>
    <t>IMA (m³/ha/año)</t>
  </si>
  <si>
    <t>Ingreso bruto ($/ha)</t>
  </si>
  <si>
    <t>Ingreso neto ($/ha)</t>
  </si>
  <si>
    <t>VPS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</si>
</sst>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0"/>
      <name val="Arial"/>
      <family val="2"/>
    </font>
    <font>
      <b/>
      <sz val="10"/>
      <name val="Arial"/>
      <family val="2"/>
    </font>
    <font>
      <vertAlign val="superscript"/>
      <sz val="10"/>
      <name val="Arial"/>
      <family val="2"/>
    </font>
    <font>
      <b/>
      <vertAlign val="superscript"/>
      <sz val="10"/>
      <name val="Arial"/>
      <family val="2"/>
    </font>
    <font>
      <sz val="10"/>
      <name val="Arial"/>
      <family val="2"/>
    </font>
    <font>
      <sz val="10"/>
      <color indexed="81"/>
      <name val="Arial"/>
      <family val="2"/>
    </font>
    <font>
      <sz val="10"/>
      <color rgb="FF000000"/>
      <name val="Arial"/>
      <family val="2"/>
    </font>
    <font>
      <sz val="9"/>
      <color indexed="81"/>
      <name val="Tahoma"/>
      <family val="2"/>
    </font>
    <font>
      <b/>
      <sz val="9"/>
      <color indexed="81"/>
      <name val="Tahoma"/>
      <family val="2"/>
    </font>
    <font>
      <i/>
      <sz val="10"/>
      <color indexed="81"/>
      <name val="Arial"/>
      <family val="2"/>
    </font>
  </fonts>
  <fills count="5">
    <fill>
      <patternFill patternType="none"/>
    </fill>
    <fill>
      <patternFill patternType="gray125"/>
    </fill>
    <fill>
      <patternFill patternType="solid">
        <fgColor rgb="FF00FFFF"/>
        <bgColor rgb="FF00FFFF"/>
      </patternFill>
    </fill>
    <fill>
      <patternFill patternType="solid">
        <fgColor rgb="FF00FF00"/>
        <bgColor rgb="FF33CCCC"/>
      </patternFill>
    </fill>
    <fill>
      <patternFill patternType="solid">
        <fgColor rgb="FFFFFF00"/>
        <bgColor rgb="FFFFFF00"/>
      </patternFill>
    </fill>
  </fills>
  <borders count="2">
    <border>
      <left/>
      <right/>
      <top/>
      <bottom/>
      <diagonal/>
    </border>
    <border>
      <left/>
      <right/>
      <top/>
      <bottom style="thin">
        <color rgb="FF3A3935"/>
      </bottom>
      <diagonal/>
    </border>
  </borders>
  <cellStyleXfs count="2">
    <xf numFmtId="0" fontId="0" fillId="0" borderId="0"/>
    <xf numFmtId="0" fontId="4" fillId="2" borderId="0" applyFont="0" applyBorder="0" applyAlignment="0" applyProtection="0"/>
  </cellStyleXfs>
  <cellXfs count="12">
    <xf numFmtId="0" fontId="0" fillId="0" borderId="0" xfId="0"/>
    <xf numFmtId="0" fontId="1" fillId="3" borderId="1" xfId="0" applyFont="1" applyFill="1" applyBorder="1"/>
    <xf numFmtId="0" fontId="1" fillId="3" borderId="0" xfId="0" applyFont="1" applyFill="1"/>
    <xf numFmtId="0" fontId="0" fillId="3" borderId="0" xfId="0" applyFill="1"/>
    <xf numFmtId="1" fontId="0" fillId="3" borderId="0" xfId="0" applyNumberFormat="1" applyFill="1"/>
    <xf numFmtId="164" fontId="0" fillId="3" borderId="0" xfId="0" applyNumberFormat="1" applyFill="1"/>
    <xf numFmtId="1" fontId="1" fillId="0" borderId="0" xfId="0" applyNumberFormat="1" applyFont="1"/>
    <xf numFmtId="1" fontId="0" fillId="4" borderId="0" xfId="0" applyNumberFormat="1" applyFill="1"/>
    <xf numFmtId="164" fontId="0" fillId="4" borderId="0" xfId="0" applyNumberFormat="1" applyFill="1"/>
    <xf numFmtId="1" fontId="1" fillId="3" borderId="0" xfId="0" applyNumberFormat="1" applyFont="1" applyFill="1"/>
    <xf numFmtId="2" fontId="1" fillId="3" borderId="0" xfId="0" applyNumberFormat="1" applyFont="1" applyFill="1"/>
    <xf numFmtId="165" fontId="1" fillId="3" borderId="0" xfId="0" applyNumberFormat="1" applyFont="1" applyFill="1"/>
  </cellXfs>
  <cellStyles count="2">
    <cellStyle name="Explanatory Text" xfId="1" builtinId="53" customBuiltin="1"/>
    <cellStyle name="Normal" xfId="0" builtinId="0"/>
  </cellStyles>
  <dxfs count="2">
    <dxf>
      <fill>
        <patternFill>
          <bgColor rgb="FF00B0F0"/>
        </patternFill>
      </fill>
    </dxf>
    <dxf>
      <fill>
        <patternFill>
          <bgColor rgb="FF00B0F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A39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volumen!$AG$2</c:f>
              <c:strCache>
                <c:ptCount val="1"/>
                <c:pt idx="0">
                  <c:v>VA bosque manejado (miles de $)</c:v>
                </c:pt>
              </c:strCache>
            </c:strRef>
          </c:tx>
          <c:spPr>
            <a:ln w="10800">
              <a:solidFill>
                <a:srgbClr val="0000FF"/>
              </a:solidFill>
              <a:round/>
            </a:ln>
          </c:spPr>
          <c:marker>
            <c:symbol val="none"/>
          </c:marker>
          <c:xVal>
            <c:numRef>
              <c:f>volumen!$AF$4:$AF$20</c:f>
              <c:numCache>
                <c:formatCode>0.000</c:formatCode>
                <c:ptCount val="17"/>
                <c:pt idx="0">
                  <c:v>0.8</c:v>
                </c:pt>
                <c:pt idx="1">
                  <c:v>0.82499999999999996</c:v>
                </c:pt>
                <c:pt idx="2">
                  <c:v>0.85</c:v>
                </c:pt>
                <c:pt idx="3">
                  <c:v>0.875</c:v>
                </c:pt>
                <c:pt idx="4">
                  <c:v>0.9</c:v>
                </c:pt>
                <c:pt idx="5">
                  <c:v>0.92500000000000004</c:v>
                </c:pt>
                <c:pt idx="6">
                  <c:v>0.94999999999999896</c:v>
                </c:pt>
                <c:pt idx="7">
                  <c:v>0.97499999999999898</c:v>
                </c:pt>
                <c:pt idx="8">
                  <c:v>0.999999999999999</c:v>
                </c:pt>
                <c:pt idx="9">
                  <c:v>1.0249999999999999</c:v>
                </c:pt>
                <c:pt idx="10">
                  <c:v>1.05</c:v>
                </c:pt>
                <c:pt idx="11">
                  <c:v>1.075</c:v>
                </c:pt>
                <c:pt idx="12">
                  <c:v>1.1000000000000001</c:v>
                </c:pt>
                <c:pt idx="13">
                  <c:v>1.125</c:v>
                </c:pt>
                <c:pt idx="14">
                  <c:v>1.1499999999999999</c:v>
                </c:pt>
                <c:pt idx="15">
                  <c:v>1.175</c:v>
                </c:pt>
                <c:pt idx="16">
                  <c:v>1.2</c:v>
                </c:pt>
              </c:numCache>
            </c:numRef>
          </c:xVal>
          <c:yVal>
            <c:numRef>
              <c:f>volumen!$AG$4:$AG$20</c:f>
              <c:numCache>
                <c:formatCode>0</c:formatCode>
                <c:ptCount val="17"/>
              </c:numCache>
            </c:numRef>
          </c:yVal>
          <c:smooth val="0"/>
          <c:extLst>
            <c:ext xmlns:c16="http://schemas.microsoft.com/office/drawing/2014/chart" uri="{C3380CC4-5D6E-409C-BE32-E72D297353CC}">
              <c16:uniqueId val="{00000000-FBB3-4E32-9100-2F9F9E8E7162}"/>
            </c:ext>
          </c:extLst>
        </c:ser>
        <c:dLbls>
          <c:showLegendKey val="0"/>
          <c:showVal val="0"/>
          <c:showCatName val="0"/>
          <c:showSerName val="0"/>
          <c:showPercent val="0"/>
          <c:showBubbleSize val="0"/>
        </c:dLbls>
        <c:axId val="254842752"/>
        <c:axId val="254853120"/>
      </c:scatterChart>
      <c:scatterChart>
        <c:scatterStyle val="lineMarker"/>
        <c:varyColors val="0"/>
        <c:ser>
          <c:idx val="1"/>
          <c:order val="1"/>
          <c:tx>
            <c:strRef>
              <c:f>volumen!$AH$2</c:f>
              <c:strCache>
                <c:ptCount val="1"/>
                <c:pt idx="0">
                  <c:v>Carbono secuestrado (miles de t de CO_2e)</c:v>
                </c:pt>
              </c:strCache>
            </c:strRef>
          </c:tx>
          <c:spPr>
            <a:ln w="10800">
              <a:solidFill>
                <a:srgbClr val="FF0000"/>
              </a:solidFill>
              <a:round/>
            </a:ln>
          </c:spPr>
          <c:marker>
            <c:symbol val="none"/>
          </c:marker>
          <c:xVal>
            <c:numRef>
              <c:f>volumen!$AF$4:$AF$20</c:f>
              <c:numCache>
                <c:formatCode>0.000</c:formatCode>
                <c:ptCount val="17"/>
                <c:pt idx="0">
                  <c:v>0.8</c:v>
                </c:pt>
                <c:pt idx="1">
                  <c:v>0.82499999999999996</c:v>
                </c:pt>
                <c:pt idx="2">
                  <c:v>0.85</c:v>
                </c:pt>
                <c:pt idx="3">
                  <c:v>0.875</c:v>
                </c:pt>
                <c:pt idx="4">
                  <c:v>0.9</c:v>
                </c:pt>
                <c:pt idx="5">
                  <c:v>0.92500000000000004</c:v>
                </c:pt>
                <c:pt idx="6">
                  <c:v>0.94999999999999896</c:v>
                </c:pt>
                <c:pt idx="7">
                  <c:v>0.97499999999999898</c:v>
                </c:pt>
                <c:pt idx="8">
                  <c:v>0.999999999999999</c:v>
                </c:pt>
                <c:pt idx="9">
                  <c:v>1.0249999999999999</c:v>
                </c:pt>
                <c:pt idx="10">
                  <c:v>1.05</c:v>
                </c:pt>
                <c:pt idx="11">
                  <c:v>1.075</c:v>
                </c:pt>
                <c:pt idx="12">
                  <c:v>1.1000000000000001</c:v>
                </c:pt>
                <c:pt idx="13">
                  <c:v>1.125</c:v>
                </c:pt>
                <c:pt idx="14">
                  <c:v>1.1499999999999999</c:v>
                </c:pt>
                <c:pt idx="15">
                  <c:v>1.175</c:v>
                </c:pt>
                <c:pt idx="16">
                  <c:v>1.2</c:v>
                </c:pt>
              </c:numCache>
            </c:numRef>
          </c:xVal>
          <c:yVal>
            <c:numRef>
              <c:f>volumen!$AH$4:$AH$20</c:f>
              <c:numCache>
                <c:formatCode>0.0</c:formatCode>
                <c:ptCount val="17"/>
              </c:numCache>
            </c:numRef>
          </c:yVal>
          <c:smooth val="0"/>
          <c:extLst>
            <c:ext xmlns:c16="http://schemas.microsoft.com/office/drawing/2014/chart" uri="{C3380CC4-5D6E-409C-BE32-E72D297353CC}">
              <c16:uniqueId val="{00000001-FBB3-4E32-9100-2F9F9E8E7162}"/>
            </c:ext>
          </c:extLst>
        </c:ser>
        <c:dLbls>
          <c:showLegendKey val="0"/>
          <c:showVal val="0"/>
          <c:showCatName val="0"/>
          <c:showSerName val="0"/>
          <c:showPercent val="0"/>
          <c:showBubbleSize val="0"/>
        </c:dLbls>
        <c:axId val="254855040"/>
        <c:axId val="254856576"/>
      </c:scatterChart>
      <c:valAx>
        <c:axId val="254842752"/>
        <c:scaling>
          <c:orientation val="minMax"/>
          <c:max val="1.25"/>
          <c:min val="0.75000000000000122"/>
        </c:scaling>
        <c:delete val="0"/>
        <c:axPos val="b"/>
        <c:title>
          <c:tx>
            <c:rich>
              <a:bodyPr rot="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Rotación (años)</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53120"/>
        <c:crosses val="autoZero"/>
        <c:crossBetween val="midCat"/>
      </c:valAx>
      <c:valAx>
        <c:axId val="254853120"/>
        <c:scaling>
          <c:orientation val="minMax"/>
        </c:scaling>
        <c:delete val="0"/>
        <c:axPos val="l"/>
        <c:title>
          <c:tx>
            <c:rich>
              <a:bodyPr rot="-540000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Valor Actual del Bosque Manejado (miles de $)</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42752"/>
        <c:crosses val="autoZero"/>
        <c:crossBetween val="midCat"/>
      </c:valAx>
      <c:valAx>
        <c:axId val="254855040"/>
        <c:scaling>
          <c:orientation val="minMax"/>
        </c:scaling>
        <c:delete val="1"/>
        <c:axPos val="t"/>
        <c:numFmt formatCode="0.000" sourceLinked="1"/>
        <c:majorTickMark val="out"/>
        <c:minorTickMark val="none"/>
        <c:tickLblPos val="none"/>
        <c:crossAx val="254856576"/>
        <c:crosses val="max"/>
        <c:crossBetween val="midCat"/>
      </c:valAx>
      <c:valAx>
        <c:axId val="254856576"/>
        <c:scaling>
          <c:orientation val="minMax"/>
        </c:scaling>
        <c:delete val="0"/>
        <c:axPos val="r"/>
        <c:title>
          <c:tx>
            <c:rich>
              <a:bodyPr rot="-540000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Reserva de Carbono (miles de t de CO_2e)</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55040"/>
        <c:crosses val="max"/>
        <c:crossBetween val="midCat"/>
      </c:valAx>
      <c:spPr>
        <a:noFill/>
        <a:ln>
          <a:solidFill>
            <a:srgbClr val="008000"/>
          </a:solidFill>
        </a:ln>
      </c:spPr>
    </c:plotArea>
    <c:legend>
      <c:legendPos val="b"/>
      <c:layout>
        <c:manualLayout>
          <c:xMode val="edge"/>
          <c:yMode val="edge"/>
          <c:x val="0.16038349037322641"/>
          <c:y val="0.90419551789748664"/>
          <c:w val="0.69776193531961705"/>
          <c:h val="8.1669102638993726E-2"/>
        </c:manualLayout>
      </c:layout>
      <c:overlay val="0"/>
      <c:spPr>
        <a:noFill/>
        <a:ln>
          <a:solidFill>
            <a:srgbClr val="008000"/>
          </a:solidFill>
        </a:ln>
      </c:spPr>
    </c:legend>
    <c:plotVisOnly val="1"/>
    <c:dispBlanksAs val="span"/>
    <c:showDLblsOverMax val="0"/>
  </c:chart>
  <c:spPr>
    <a:solidFill>
      <a:srgbClr val="FFFFFF"/>
    </a:solidFill>
    <a:ln>
      <a:noFill/>
    </a:ln>
  </c:sp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34</xdr:col>
      <xdr:colOff>530999</xdr:colOff>
      <xdr:row>1</xdr:row>
      <xdr:rowOff>160559</xdr:rowOff>
    </xdr:from>
    <xdr:to>
      <xdr:col>41</xdr:col>
      <xdr:colOff>372068</xdr:colOff>
      <xdr:row>34</xdr:row>
      <xdr:rowOff>148827</xdr:rowOff>
    </xdr:to>
    <xdr:graphicFrame macro="">
      <xdr:nvGraphicFramePr>
        <xdr:cNvPr id="2" name="4294967295 Gráfic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19</xdr:col>
      <xdr:colOff>438150</xdr:colOff>
      <xdr:row>69</xdr:row>
      <xdr:rowOff>133350</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72" name="Text Box 24"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70" name="Text Box 2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8" name="Text Box 20"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6" name="Text Box 18"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4" name="Text Box 16"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2" name="Text Box 14"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0" name="Text Box 1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8" name="Text Box 10"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6" name="Text Box 8"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4" name="Text Box 6"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2" name="Text Box 4"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abSelected="1" zoomScaleNormal="100" workbookViewId="0"/>
  </sheetViews>
  <sheetFormatPr defaultColWidth="9.140625" defaultRowHeight="12.75" x14ac:dyDescent="0.2"/>
  <cols>
    <col min="1" max="8" width="7.7109375" customWidth="1"/>
    <col min="9" max="9" width="3.7109375" customWidth="1"/>
    <col min="10" max="16" width="7.7109375" customWidth="1"/>
    <col min="17" max="17" width="3.7109375" customWidth="1"/>
    <col min="18" max="24" width="7.7109375" customWidth="1"/>
    <col min="25" max="25" width="3.7109375" customWidth="1"/>
    <col min="26" max="30" width="7.7109375" customWidth="1"/>
    <col min="31" max="31" width="3.7109375" customWidth="1"/>
  </cols>
  <sheetData>
    <row r="1" spans="1:34" ht="12.75" customHeight="1" x14ac:dyDescent="0.2">
      <c r="A1" s="1" t="s">
        <v>0</v>
      </c>
      <c r="B1" s="1"/>
      <c r="C1" s="1"/>
      <c r="D1" s="1"/>
      <c r="E1" s="1"/>
      <c r="F1" s="1"/>
      <c r="G1" s="1"/>
      <c r="H1" s="1"/>
      <c r="I1" s="1"/>
      <c r="J1" s="1"/>
      <c r="K1" s="1"/>
      <c r="L1" s="1"/>
      <c r="M1" s="1"/>
      <c r="N1" s="1"/>
      <c r="O1" s="1"/>
      <c r="P1" s="1"/>
      <c r="Q1" s="1"/>
      <c r="R1" s="1"/>
      <c r="S1" s="1"/>
      <c r="T1" s="1"/>
      <c r="U1" s="1"/>
      <c r="V1" s="1"/>
      <c r="W1" s="1"/>
      <c r="X1" s="1"/>
      <c r="Z1" s="1"/>
      <c r="AA1" s="1"/>
      <c r="AB1" s="1"/>
      <c r="AC1" s="1"/>
      <c r="AD1" s="1"/>
    </row>
    <row r="2" spans="1:34" ht="12.75" customHeight="1" x14ac:dyDescent="0.2">
      <c r="A2" s="2"/>
      <c r="B2" s="2" t="s">
        <v>1</v>
      </c>
      <c r="C2" s="2"/>
      <c r="D2" s="2"/>
      <c r="E2" s="2"/>
      <c r="F2" s="2"/>
      <c r="G2" s="2"/>
      <c r="H2" s="2"/>
      <c r="I2" s="2"/>
      <c r="J2" s="2" t="s">
        <v>2</v>
      </c>
      <c r="K2" s="2"/>
      <c r="L2" s="2"/>
      <c r="M2" s="2"/>
      <c r="N2" s="2"/>
      <c r="O2" s="2"/>
      <c r="P2" s="2"/>
      <c r="Q2" s="2"/>
      <c r="R2" s="2" t="s">
        <v>3</v>
      </c>
      <c r="S2" s="2"/>
      <c r="T2" s="2"/>
      <c r="U2" s="2"/>
      <c r="V2" s="2"/>
      <c r="W2" s="2"/>
      <c r="X2" s="2"/>
      <c r="Z2" s="2" t="s">
        <v>4</v>
      </c>
      <c r="AA2" s="2"/>
      <c r="AB2" s="2"/>
      <c r="AC2" s="2"/>
      <c r="AD2" s="2"/>
      <c r="AF2" s="4" t="str">
        <f>R35</f>
        <v>Fracción del máximo rendimiento sostenido</v>
      </c>
      <c r="AG2" s="3" t="str">
        <f>Z35</f>
        <v>VA bosque manejado (miles de $)</v>
      </c>
      <c r="AH2" s="3" t="str">
        <f>Z36</f>
        <v>Carbono secuestrado (miles de t de CO_2e)</v>
      </c>
    </row>
    <row r="3" spans="1:34" ht="12.75" customHeight="1" x14ac:dyDescent="0.2">
      <c r="A3" s="2" t="s">
        <v>5</v>
      </c>
      <c r="B3" s="2">
        <v>1</v>
      </c>
      <c r="C3" s="2">
        <v>2</v>
      </c>
      <c r="D3" s="2">
        <v>3</v>
      </c>
      <c r="E3" s="2">
        <v>4</v>
      </c>
      <c r="F3" s="2">
        <v>5</v>
      </c>
      <c r="G3" s="2">
        <v>6</v>
      </c>
      <c r="H3" s="2">
        <v>7</v>
      </c>
      <c r="I3" s="2"/>
      <c r="J3" s="2">
        <v>1</v>
      </c>
      <c r="K3" s="2">
        <v>2</v>
      </c>
      <c r="L3" s="2">
        <v>3</v>
      </c>
      <c r="M3" s="2">
        <v>4</v>
      </c>
      <c r="N3" s="2">
        <v>5</v>
      </c>
      <c r="O3" s="2">
        <v>6</v>
      </c>
      <c r="P3" s="2">
        <v>7</v>
      </c>
      <c r="Q3" s="2"/>
      <c r="R3" s="2">
        <v>1</v>
      </c>
      <c r="S3" s="2">
        <v>2</v>
      </c>
      <c r="T3" s="2">
        <v>3</v>
      </c>
      <c r="U3" s="2">
        <v>4</v>
      </c>
      <c r="V3" s="2">
        <v>5</v>
      </c>
      <c r="W3" s="2">
        <v>6</v>
      </c>
      <c r="X3" s="2">
        <v>7</v>
      </c>
      <c r="Z3" s="2" t="s">
        <v>6</v>
      </c>
      <c r="AA3" s="2" t="s">
        <v>7</v>
      </c>
      <c r="AB3" s="2" t="s">
        <v>8</v>
      </c>
      <c r="AC3" s="2" t="s">
        <v>9</v>
      </c>
      <c r="AD3" s="2" t="s">
        <v>10</v>
      </c>
      <c r="AF3" s="3"/>
      <c r="AG3" s="4">
        <f>AD35</f>
        <v>180.60131591477943</v>
      </c>
      <c r="AH3" s="5">
        <f>AD36</f>
        <v>0</v>
      </c>
    </row>
    <row r="4" spans="1:34" ht="12.75" customHeight="1" x14ac:dyDescent="0.2">
      <c r="A4" s="3">
        <v>0</v>
      </c>
      <c r="B4" s="6">
        <v>125</v>
      </c>
      <c r="C4" s="6">
        <v>100</v>
      </c>
      <c r="D4" s="6">
        <v>200</v>
      </c>
      <c r="E4" s="6">
        <v>55</v>
      </c>
      <c r="F4" s="6">
        <v>200</v>
      </c>
      <c r="G4" s="6">
        <v>150</v>
      </c>
      <c r="H4" s="6">
        <v>170</v>
      </c>
      <c r="J4" s="7">
        <f t="shared" ref="J4:P4" si="0">R4*1000/B$35</f>
        <v>0</v>
      </c>
      <c r="K4" s="7">
        <f t="shared" si="0"/>
        <v>0</v>
      </c>
      <c r="L4" s="7">
        <f t="shared" si="0"/>
        <v>0</v>
      </c>
      <c r="M4" s="7">
        <f t="shared" si="0"/>
        <v>0</v>
      </c>
      <c r="N4" s="7">
        <f t="shared" si="0"/>
        <v>0</v>
      </c>
      <c r="O4" s="7">
        <f t="shared" si="0"/>
        <v>0</v>
      </c>
      <c r="P4" s="7">
        <f t="shared" si="0"/>
        <v>75.130434782608702</v>
      </c>
      <c r="R4" s="7">
        <f>MIN(B4*B$35/1000,$X$36-SUM(S4:$X4))</f>
        <v>0</v>
      </c>
      <c r="S4" s="7">
        <f>MIN(C4*C$35/1000,$X$36-SUM(T4:$X4))</f>
        <v>0</v>
      </c>
      <c r="T4" s="7">
        <f>MIN(D4*D$35/1000,$X$36-SUM(U4:$X4))</f>
        <v>0</v>
      </c>
      <c r="U4" s="7">
        <f>MIN(E4*E$35/1000,$X$36-SUM(V4:$X4))</f>
        <v>0</v>
      </c>
      <c r="V4" s="7">
        <f>MIN(F4*F$35/1000,$X$36-SUM(W4:$X4))</f>
        <v>0</v>
      </c>
      <c r="W4" s="7">
        <f>MIN(G4*G$35/1000,$X$36-SUM(X4:$X4))</f>
        <v>0</v>
      </c>
      <c r="X4" s="7">
        <f>MIN(H4*H$35/1000,$X$36)</f>
        <v>43.2</v>
      </c>
      <c r="Z4" s="7">
        <f>SUM(J4:P4)</f>
        <v>75.130434782608702</v>
      </c>
      <c r="AA4" s="7">
        <f>SUM(R4:X4)</f>
        <v>43.2</v>
      </c>
      <c r="AB4" s="7">
        <f>(AA4*1000*$M$35-B5*$D$36)/1000</f>
        <v>300.52173913043475</v>
      </c>
      <c r="AC4" s="7">
        <f>AB4/(1+$M$36)^A4</f>
        <v>300.52173913043475</v>
      </c>
      <c r="AD4" s="8">
        <f>(0.45*(1+0.3)*(1+0.25)*0.5*(44/12))*SUMPRODUCT(B4:H4,$B$35:$H$35)/1000</f>
        <v>524.79435937500011</v>
      </c>
      <c r="AF4" s="11">
        <v>0.8</v>
      </c>
      <c r="AG4" s="7"/>
      <c r="AH4" s="8"/>
    </row>
    <row r="5" spans="1:34" ht="12.75" customHeight="1" x14ac:dyDescent="0.2">
      <c r="A5" s="3">
        <f t="shared" ref="A5:A23" si="1">A4+5</f>
        <v>5</v>
      </c>
      <c r="B5" s="7">
        <f>SUM(J4:P4)</f>
        <v>75.130434782608702</v>
      </c>
      <c r="C5" s="7">
        <f>B4-J4</f>
        <v>125</v>
      </c>
      <c r="D5" s="7">
        <f>C4-K4</f>
        <v>100</v>
      </c>
      <c r="E5" s="7">
        <f>D4-L4</f>
        <v>200</v>
      </c>
      <c r="F5" s="7">
        <f>E4-M4</f>
        <v>55</v>
      </c>
      <c r="G5" s="7">
        <f>F4-N4</f>
        <v>200</v>
      </c>
      <c r="H5" s="7">
        <f>G4-O4+H4-P4</f>
        <v>244.86956521739131</v>
      </c>
      <c r="J5" s="7"/>
      <c r="K5" s="7"/>
      <c r="L5" s="7"/>
      <c r="M5" s="7"/>
      <c r="N5" s="7"/>
      <c r="O5" s="7"/>
      <c r="P5" s="7"/>
      <c r="R5" s="7"/>
      <c r="S5" s="7"/>
      <c r="T5" s="7"/>
      <c r="U5" s="7"/>
      <c r="V5" s="7"/>
      <c r="W5" s="7"/>
      <c r="X5" s="7"/>
      <c r="Z5" s="7"/>
      <c r="AA5" s="7"/>
      <c r="AB5" s="7"/>
      <c r="AC5" s="7"/>
      <c r="AD5" s="8"/>
      <c r="AF5" s="11">
        <v>0.82499999999999996</v>
      </c>
      <c r="AG5" s="7"/>
      <c r="AH5" s="8"/>
    </row>
    <row r="6" spans="1:34" ht="12.75" customHeight="1" x14ac:dyDescent="0.2">
      <c r="A6" s="3">
        <f t="shared" si="1"/>
        <v>10</v>
      </c>
      <c r="B6" s="7"/>
      <c r="C6" s="7"/>
      <c r="D6" s="7"/>
      <c r="E6" s="7"/>
      <c r="F6" s="7"/>
      <c r="G6" s="7"/>
      <c r="H6" s="7"/>
      <c r="J6" s="7"/>
      <c r="K6" s="7"/>
      <c r="L6" s="7"/>
      <c r="M6" s="7"/>
      <c r="N6" s="7"/>
      <c r="O6" s="7"/>
      <c r="P6" s="7"/>
      <c r="R6" s="7"/>
      <c r="S6" s="7"/>
      <c r="T6" s="7"/>
      <c r="U6" s="7"/>
      <c r="V6" s="7"/>
      <c r="W6" s="7"/>
      <c r="X6" s="7"/>
      <c r="Z6" s="7"/>
      <c r="AA6" s="7"/>
      <c r="AB6" s="7"/>
      <c r="AC6" s="7"/>
      <c r="AD6" s="8"/>
      <c r="AF6" s="11">
        <v>0.85</v>
      </c>
      <c r="AG6" s="7"/>
      <c r="AH6" s="8"/>
    </row>
    <row r="7" spans="1:34" ht="12.75" customHeight="1" x14ac:dyDescent="0.2">
      <c r="A7" s="3">
        <f t="shared" si="1"/>
        <v>15</v>
      </c>
      <c r="B7" s="7"/>
      <c r="C7" s="7"/>
      <c r="D7" s="7"/>
      <c r="E7" s="7"/>
      <c r="F7" s="7"/>
      <c r="G7" s="7"/>
      <c r="H7" s="7"/>
      <c r="J7" s="7"/>
      <c r="K7" s="7"/>
      <c r="L7" s="7"/>
      <c r="M7" s="7"/>
      <c r="N7" s="7"/>
      <c r="O7" s="7"/>
      <c r="P7" s="7"/>
      <c r="R7" s="7"/>
      <c r="S7" s="7"/>
      <c r="T7" s="7"/>
      <c r="U7" s="7"/>
      <c r="V7" s="7"/>
      <c r="W7" s="7"/>
      <c r="X7" s="7"/>
      <c r="Z7" s="7"/>
      <c r="AA7" s="7"/>
      <c r="AB7" s="7"/>
      <c r="AC7" s="7"/>
      <c r="AD7" s="8"/>
      <c r="AF7" s="11">
        <v>0.875</v>
      </c>
      <c r="AG7" s="7"/>
      <c r="AH7" s="8"/>
    </row>
    <row r="8" spans="1:34" ht="12.75" customHeight="1" x14ac:dyDescent="0.2">
      <c r="A8" s="3">
        <f t="shared" si="1"/>
        <v>20</v>
      </c>
      <c r="B8" s="7"/>
      <c r="C8" s="7"/>
      <c r="D8" s="7"/>
      <c r="E8" s="7"/>
      <c r="F8" s="7"/>
      <c r="G8" s="7"/>
      <c r="H8" s="7"/>
      <c r="J8" s="7"/>
      <c r="K8" s="7"/>
      <c r="L8" s="7"/>
      <c r="M8" s="7"/>
      <c r="N8" s="7"/>
      <c r="O8" s="7"/>
      <c r="P8" s="7"/>
      <c r="R8" s="7"/>
      <c r="S8" s="7"/>
      <c r="T8" s="7"/>
      <c r="U8" s="7"/>
      <c r="V8" s="7"/>
      <c r="W8" s="7"/>
      <c r="X8" s="7"/>
      <c r="Z8" s="7"/>
      <c r="AA8" s="7"/>
      <c r="AB8" s="7"/>
      <c r="AC8" s="7"/>
      <c r="AD8" s="8"/>
      <c r="AF8" s="11">
        <v>0.9</v>
      </c>
      <c r="AG8" s="7"/>
      <c r="AH8" s="8"/>
    </row>
    <row r="9" spans="1:34" ht="12.75" customHeight="1" x14ac:dyDescent="0.2">
      <c r="A9" s="3">
        <f t="shared" si="1"/>
        <v>25</v>
      </c>
      <c r="B9" s="7"/>
      <c r="C9" s="7"/>
      <c r="D9" s="7"/>
      <c r="E9" s="7"/>
      <c r="F9" s="7"/>
      <c r="G9" s="7"/>
      <c r="H9" s="7"/>
      <c r="J9" s="7"/>
      <c r="K9" s="7"/>
      <c r="L9" s="7"/>
      <c r="M9" s="7"/>
      <c r="N9" s="7"/>
      <c r="O9" s="7"/>
      <c r="P9" s="7"/>
      <c r="R9" s="7"/>
      <c r="S9" s="7"/>
      <c r="T9" s="7"/>
      <c r="U9" s="7"/>
      <c r="V9" s="7"/>
      <c r="W9" s="7"/>
      <c r="X9" s="7"/>
      <c r="Z9" s="7"/>
      <c r="AA9" s="7"/>
      <c r="AB9" s="7"/>
      <c r="AC9" s="7"/>
      <c r="AD9" s="8"/>
      <c r="AF9" s="11">
        <v>0.92500000000000004</v>
      </c>
      <c r="AG9" s="7"/>
      <c r="AH9" s="8"/>
    </row>
    <row r="10" spans="1:34" ht="12.75" customHeight="1" x14ac:dyDescent="0.2">
      <c r="A10" s="3">
        <f t="shared" si="1"/>
        <v>30</v>
      </c>
      <c r="B10" s="7"/>
      <c r="C10" s="7"/>
      <c r="D10" s="7"/>
      <c r="E10" s="7"/>
      <c r="F10" s="7"/>
      <c r="G10" s="7"/>
      <c r="H10" s="7"/>
      <c r="J10" s="7"/>
      <c r="K10" s="7"/>
      <c r="L10" s="7"/>
      <c r="M10" s="7"/>
      <c r="N10" s="7"/>
      <c r="O10" s="7"/>
      <c r="P10" s="7"/>
      <c r="R10" s="7"/>
      <c r="S10" s="7"/>
      <c r="T10" s="7"/>
      <c r="U10" s="7"/>
      <c r="V10" s="7"/>
      <c r="W10" s="7"/>
      <c r="X10" s="7"/>
      <c r="Z10" s="7"/>
      <c r="AA10" s="7"/>
      <c r="AB10" s="7"/>
      <c r="AC10" s="7"/>
      <c r="AD10" s="8"/>
      <c r="AF10" s="11">
        <v>0.94999999999999896</v>
      </c>
      <c r="AG10" s="7"/>
      <c r="AH10" s="8"/>
    </row>
    <row r="11" spans="1:34" ht="12.75" customHeight="1" x14ac:dyDescent="0.2">
      <c r="A11" s="3">
        <f t="shared" si="1"/>
        <v>35</v>
      </c>
      <c r="B11" s="7"/>
      <c r="C11" s="7"/>
      <c r="D11" s="7"/>
      <c r="E11" s="7"/>
      <c r="F11" s="7"/>
      <c r="G11" s="7"/>
      <c r="H11" s="7"/>
      <c r="J11" s="7"/>
      <c r="K11" s="7"/>
      <c r="L11" s="7"/>
      <c r="M11" s="7"/>
      <c r="N11" s="7"/>
      <c r="O11" s="7"/>
      <c r="P11" s="7"/>
      <c r="R11" s="7"/>
      <c r="S11" s="7"/>
      <c r="T11" s="7"/>
      <c r="U11" s="7"/>
      <c r="V11" s="7"/>
      <c r="W11" s="7"/>
      <c r="X11" s="7"/>
      <c r="Z11" s="7"/>
      <c r="AA11" s="7"/>
      <c r="AB11" s="7"/>
      <c r="AC11" s="7"/>
      <c r="AD11" s="8"/>
      <c r="AF11" s="11">
        <v>0.97499999999999898</v>
      </c>
      <c r="AG11" s="7"/>
      <c r="AH11" s="8"/>
    </row>
    <row r="12" spans="1:34" ht="12.75" customHeight="1" x14ac:dyDescent="0.2">
      <c r="A12" s="3">
        <f t="shared" si="1"/>
        <v>40</v>
      </c>
      <c r="B12" s="7"/>
      <c r="C12" s="7"/>
      <c r="D12" s="7"/>
      <c r="E12" s="7"/>
      <c r="F12" s="7"/>
      <c r="G12" s="7"/>
      <c r="H12" s="7"/>
      <c r="J12" s="7"/>
      <c r="K12" s="7"/>
      <c r="L12" s="7"/>
      <c r="M12" s="7"/>
      <c r="N12" s="7"/>
      <c r="O12" s="7"/>
      <c r="P12" s="7"/>
      <c r="R12" s="7"/>
      <c r="S12" s="7"/>
      <c r="T12" s="7"/>
      <c r="U12" s="7"/>
      <c r="V12" s="7"/>
      <c r="W12" s="7"/>
      <c r="X12" s="7"/>
      <c r="Z12" s="7"/>
      <c r="AA12" s="7"/>
      <c r="AB12" s="7"/>
      <c r="AC12" s="7"/>
      <c r="AD12" s="8"/>
      <c r="AF12" s="11">
        <v>0.999999999999999</v>
      </c>
      <c r="AG12" s="7"/>
      <c r="AH12" s="8"/>
    </row>
    <row r="13" spans="1:34" ht="12.75" customHeight="1" x14ac:dyDescent="0.2">
      <c r="A13" s="3">
        <f t="shared" si="1"/>
        <v>45</v>
      </c>
      <c r="B13" s="7"/>
      <c r="C13" s="7"/>
      <c r="D13" s="7"/>
      <c r="E13" s="7"/>
      <c r="F13" s="7"/>
      <c r="G13" s="7"/>
      <c r="H13" s="7"/>
      <c r="J13" s="7"/>
      <c r="K13" s="7"/>
      <c r="L13" s="7"/>
      <c r="M13" s="7"/>
      <c r="N13" s="7"/>
      <c r="O13" s="7"/>
      <c r="P13" s="7"/>
      <c r="R13" s="7"/>
      <c r="S13" s="7"/>
      <c r="T13" s="7"/>
      <c r="U13" s="7"/>
      <c r="V13" s="7"/>
      <c r="W13" s="7"/>
      <c r="X13" s="7"/>
      <c r="Z13" s="7"/>
      <c r="AA13" s="7"/>
      <c r="AB13" s="7"/>
      <c r="AC13" s="7"/>
      <c r="AD13" s="8"/>
      <c r="AF13" s="11">
        <v>1.0249999999999999</v>
      </c>
      <c r="AG13" s="7"/>
      <c r="AH13" s="8"/>
    </row>
    <row r="14" spans="1:34" ht="12.75" customHeight="1" x14ac:dyDescent="0.2">
      <c r="A14" s="3">
        <f t="shared" si="1"/>
        <v>50</v>
      </c>
      <c r="B14" s="7"/>
      <c r="C14" s="7"/>
      <c r="D14" s="7"/>
      <c r="E14" s="7"/>
      <c r="F14" s="7"/>
      <c r="G14" s="7"/>
      <c r="H14" s="7"/>
      <c r="J14" s="7"/>
      <c r="K14" s="7"/>
      <c r="L14" s="7"/>
      <c r="M14" s="7"/>
      <c r="N14" s="7"/>
      <c r="O14" s="7"/>
      <c r="P14" s="7"/>
      <c r="R14" s="7"/>
      <c r="S14" s="7"/>
      <c r="T14" s="7"/>
      <c r="U14" s="7"/>
      <c r="V14" s="7"/>
      <c r="W14" s="7"/>
      <c r="X14" s="7"/>
      <c r="Z14" s="7"/>
      <c r="AA14" s="7"/>
      <c r="AB14" s="7"/>
      <c r="AC14" s="7"/>
      <c r="AD14" s="8"/>
      <c r="AF14" s="11">
        <v>1.05</v>
      </c>
      <c r="AG14" s="7"/>
      <c r="AH14" s="8"/>
    </row>
    <row r="15" spans="1:34" ht="12.75" customHeight="1" x14ac:dyDescent="0.2">
      <c r="A15" s="3">
        <f t="shared" si="1"/>
        <v>55</v>
      </c>
      <c r="B15" s="7"/>
      <c r="C15" s="7"/>
      <c r="D15" s="7"/>
      <c r="E15" s="7"/>
      <c r="F15" s="7"/>
      <c r="G15" s="7"/>
      <c r="H15" s="7"/>
      <c r="J15" s="7"/>
      <c r="K15" s="7"/>
      <c r="L15" s="7"/>
      <c r="M15" s="7"/>
      <c r="N15" s="7"/>
      <c r="O15" s="7"/>
      <c r="P15" s="7"/>
      <c r="R15" s="7"/>
      <c r="S15" s="7"/>
      <c r="T15" s="7"/>
      <c r="U15" s="7"/>
      <c r="V15" s="7"/>
      <c r="W15" s="7"/>
      <c r="X15" s="7"/>
      <c r="Z15" s="7"/>
      <c r="AA15" s="7"/>
      <c r="AB15" s="7"/>
      <c r="AC15" s="7"/>
      <c r="AD15" s="8"/>
      <c r="AF15" s="11">
        <v>1.075</v>
      </c>
      <c r="AG15" s="7"/>
      <c r="AH15" s="8"/>
    </row>
    <row r="16" spans="1:34" ht="12.75" customHeight="1" x14ac:dyDescent="0.2">
      <c r="A16" s="3">
        <f t="shared" si="1"/>
        <v>60</v>
      </c>
      <c r="B16" s="7"/>
      <c r="C16" s="7"/>
      <c r="D16" s="7"/>
      <c r="E16" s="7"/>
      <c r="F16" s="7"/>
      <c r="G16" s="7"/>
      <c r="H16" s="7"/>
      <c r="J16" s="7"/>
      <c r="K16" s="7"/>
      <c r="L16" s="7"/>
      <c r="M16" s="7"/>
      <c r="N16" s="7"/>
      <c r="O16" s="7"/>
      <c r="P16" s="7"/>
      <c r="R16" s="7"/>
      <c r="S16" s="7"/>
      <c r="T16" s="7"/>
      <c r="U16" s="7"/>
      <c r="V16" s="7"/>
      <c r="W16" s="7"/>
      <c r="X16" s="7"/>
      <c r="Z16" s="7"/>
      <c r="AA16" s="7"/>
      <c r="AB16" s="7"/>
      <c r="AC16" s="7"/>
      <c r="AD16" s="8"/>
      <c r="AF16" s="11">
        <v>1.1000000000000001</v>
      </c>
      <c r="AG16" s="7"/>
      <c r="AH16" s="8"/>
    </row>
    <row r="17" spans="1:34" ht="12.75" customHeight="1" x14ac:dyDescent="0.2">
      <c r="A17" s="3">
        <f t="shared" si="1"/>
        <v>65</v>
      </c>
      <c r="B17" s="7"/>
      <c r="C17" s="7"/>
      <c r="D17" s="7"/>
      <c r="E17" s="7"/>
      <c r="F17" s="7"/>
      <c r="G17" s="7"/>
      <c r="H17" s="7"/>
      <c r="J17" s="7"/>
      <c r="K17" s="7"/>
      <c r="L17" s="7"/>
      <c r="M17" s="7"/>
      <c r="N17" s="7"/>
      <c r="O17" s="7"/>
      <c r="P17" s="7"/>
      <c r="R17" s="7"/>
      <c r="S17" s="7"/>
      <c r="T17" s="7"/>
      <c r="U17" s="7"/>
      <c r="V17" s="7"/>
      <c r="W17" s="7"/>
      <c r="X17" s="7"/>
      <c r="Z17" s="7"/>
      <c r="AA17" s="7"/>
      <c r="AB17" s="7"/>
      <c r="AC17" s="7"/>
      <c r="AD17" s="8"/>
      <c r="AF17" s="11">
        <v>1.125</v>
      </c>
      <c r="AG17" s="7"/>
      <c r="AH17" s="8"/>
    </row>
    <row r="18" spans="1:34" ht="12.75" customHeight="1" x14ac:dyDescent="0.2">
      <c r="A18" s="3">
        <f t="shared" si="1"/>
        <v>70</v>
      </c>
      <c r="B18" s="7"/>
      <c r="C18" s="7"/>
      <c r="D18" s="7"/>
      <c r="E18" s="7"/>
      <c r="F18" s="7"/>
      <c r="G18" s="7"/>
      <c r="H18" s="7"/>
      <c r="J18" s="7"/>
      <c r="K18" s="7"/>
      <c r="L18" s="7"/>
      <c r="M18" s="7"/>
      <c r="N18" s="7"/>
      <c r="O18" s="7"/>
      <c r="P18" s="7"/>
      <c r="R18" s="7"/>
      <c r="S18" s="7"/>
      <c r="T18" s="7"/>
      <c r="U18" s="7"/>
      <c r="V18" s="7"/>
      <c r="W18" s="7"/>
      <c r="X18" s="7"/>
      <c r="Z18" s="7"/>
      <c r="AA18" s="7"/>
      <c r="AB18" s="7"/>
      <c r="AC18" s="7"/>
      <c r="AD18" s="8"/>
      <c r="AF18" s="11">
        <v>1.1499999999999999</v>
      </c>
      <c r="AG18" s="7"/>
      <c r="AH18" s="8"/>
    </row>
    <row r="19" spans="1:34" ht="12.75" customHeight="1" x14ac:dyDescent="0.2">
      <c r="A19" s="3">
        <f t="shared" si="1"/>
        <v>75</v>
      </c>
      <c r="B19" s="7"/>
      <c r="C19" s="7"/>
      <c r="D19" s="7"/>
      <c r="E19" s="7"/>
      <c r="F19" s="7"/>
      <c r="G19" s="7"/>
      <c r="H19" s="7"/>
      <c r="J19" s="7"/>
      <c r="K19" s="7"/>
      <c r="L19" s="7"/>
      <c r="M19" s="7"/>
      <c r="N19" s="7"/>
      <c r="O19" s="7"/>
      <c r="P19" s="7"/>
      <c r="R19" s="7"/>
      <c r="S19" s="7"/>
      <c r="T19" s="7"/>
      <c r="U19" s="7"/>
      <c r="V19" s="7"/>
      <c r="W19" s="7"/>
      <c r="X19" s="7"/>
      <c r="Z19" s="7"/>
      <c r="AA19" s="7"/>
      <c r="AB19" s="7"/>
      <c r="AC19" s="7"/>
      <c r="AD19" s="8"/>
      <c r="AF19" s="11">
        <v>1.175</v>
      </c>
      <c r="AG19" s="7"/>
      <c r="AH19" s="8"/>
    </row>
    <row r="20" spans="1:34" ht="12.75" customHeight="1" x14ac:dyDescent="0.2">
      <c r="A20" s="3">
        <f t="shared" si="1"/>
        <v>80</v>
      </c>
      <c r="B20" s="7"/>
      <c r="C20" s="7"/>
      <c r="D20" s="7"/>
      <c r="E20" s="7"/>
      <c r="F20" s="7"/>
      <c r="G20" s="7"/>
      <c r="H20" s="7"/>
      <c r="J20" s="7"/>
      <c r="K20" s="7"/>
      <c r="L20" s="7"/>
      <c r="M20" s="7"/>
      <c r="N20" s="7"/>
      <c r="O20" s="7"/>
      <c r="P20" s="7"/>
      <c r="R20" s="7"/>
      <c r="S20" s="7"/>
      <c r="T20" s="7"/>
      <c r="U20" s="7"/>
      <c r="V20" s="7"/>
      <c r="W20" s="7"/>
      <c r="X20" s="7"/>
      <c r="Z20" s="7"/>
      <c r="AA20" s="7"/>
      <c r="AB20" s="7"/>
      <c r="AC20" s="7"/>
      <c r="AD20" s="8"/>
      <c r="AF20" s="11">
        <v>1.2</v>
      </c>
      <c r="AG20" s="7"/>
      <c r="AH20" s="8"/>
    </row>
    <row r="21" spans="1:34" ht="12.75" customHeight="1" x14ac:dyDescent="0.2">
      <c r="A21" s="3">
        <f t="shared" si="1"/>
        <v>85</v>
      </c>
      <c r="B21" s="7"/>
      <c r="C21" s="7"/>
      <c r="D21" s="7"/>
      <c r="E21" s="7"/>
      <c r="F21" s="7"/>
      <c r="G21" s="7"/>
      <c r="H21" s="7"/>
      <c r="J21" s="7"/>
      <c r="K21" s="7"/>
      <c r="L21" s="7"/>
      <c r="M21" s="7"/>
      <c r="N21" s="7"/>
      <c r="O21" s="7"/>
      <c r="P21" s="7"/>
      <c r="R21" s="7"/>
      <c r="S21" s="7"/>
      <c r="T21" s="7"/>
      <c r="U21" s="7"/>
      <c r="V21" s="7"/>
      <c r="W21" s="7"/>
      <c r="X21" s="7"/>
      <c r="Z21" s="7"/>
      <c r="AA21" s="7"/>
      <c r="AB21" s="7"/>
      <c r="AC21" s="7"/>
      <c r="AD21" s="8"/>
    </row>
    <row r="22" spans="1:34" ht="12.75" customHeight="1" x14ac:dyDescent="0.2">
      <c r="A22" s="3">
        <f t="shared" si="1"/>
        <v>90</v>
      </c>
      <c r="B22" s="7"/>
      <c r="C22" s="7"/>
      <c r="D22" s="7"/>
      <c r="E22" s="7"/>
      <c r="F22" s="7"/>
      <c r="G22" s="7"/>
      <c r="H22" s="7"/>
      <c r="J22" s="7"/>
      <c r="K22" s="7"/>
      <c r="L22" s="7"/>
      <c r="M22" s="7"/>
      <c r="N22" s="7"/>
      <c r="O22" s="7"/>
      <c r="P22" s="7"/>
      <c r="R22" s="7"/>
      <c r="S22" s="7"/>
      <c r="T22" s="7"/>
      <c r="U22" s="7"/>
      <c r="V22" s="7"/>
      <c r="W22" s="7"/>
      <c r="X22" s="7"/>
      <c r="Z22" s="7"/>
      <c r="AA22" s="7"/>
      <c r="AB22" s="7"/>
      <c r="AC22" s="7"/>
      <c r="AD22" s="8"/>
    </row>
    <row r="23" spans="1:34" ht="12.75" customHeight="1" x14ac:dyDescent="0.2">
      <c r="A23" s="3">
        <f t="shared" si="1"/>
        <v>95</v>
      </c>
      <c r="B23" s="7"/>
      <c r="C23" s="7"/>
      <c r="D23" s="7"/>
      <c r="E23" s="7"/>
      <c r="F23" s="7"/>
      <c r="G23" s="7"/>
      <c r="H23" s="7"/>
      <c r="J23" s="7"/>
      <c r="K23" s="7"/>
      <c r="L23" s="7"/>
      <c r="M23" s="7"/>
      <c r="N23" s="7"/>
      <c r="O23" s="7"/>
      <c r="P23" s="7"/>
      <c r="R23" s="7"/>
      <c r="S23" s="7"/>
      <c r="T23" s="7"/>
      <c r="U23" s="7"/>
      <c r="V23" s="7"/>
      <c r="W23" s="7"/>
      <c r="X23" s="7"/>
      <c r="Z23" s="7"/>
      <c r="AA23" s="7"/>
      <c r="AB23" s="7"/>
      <c r="AC23" s="7"/>
      <c r="AD23" s="8"/>
    </row>
    <row r="24" spans="1:34" ht="12.75" customHeight="1" x14ac:dyDescent="0.2">
      <c r="A24" s="3">
        <f t="shared" ref="A24:A34" si="2">A23+5</f>
        <v>100</v>
      </c>
      <c r="B24" s="7"/>
      <c r="C24" s="7"/>
      <c r="D24" s="7"/>
      <c r="E24" s="7"/>
      <c r="F24" s="7"/>
      <c r="G24" s="7"/>
      <c r="H24" s="7"/>
      <c r="J24" s="7"/>
      <c r="K24" s="7"/>
      <c r="L24" s="7"/>
      <c r="M24" s="7"/>
      <c r="N24" s="7"/>
      <c r="O24" s="7"/>
      <c r="P24" s="7"/>
      <c r="R24" s="7"/>
      <c r="S24" s="7"/>
      <c r="T24" s="7"/>
      <c r="U24" s="7"/>
      <c r="V24" s="7"/>
      <c r="W24" s="7"/>
      <c r="X24" s="7"/>
      <c r="Z24" s="7"/>
      <c r="AA24" s="7"/>
      <c r="AB24" s="7"/>
      <c r="AC24" s="7"/>
      <c r="AD24" s="8"/>
    </row>
    <row r="25" spans="1:34" ht="12.75" customHeight="1" x14ac:dyDescent="0.2">
      <c r="A25" s="3">
        <f t="shared" si="2"/>
        <v>105</v>
      </c>
      <c r="B25" s="7"/>
      <c r="C25" s="7"/>
      <c r="D25" s="7"/>
      <c r="E25" s="7"/>
      <c r="F25" s="7"/>
      <c r="G25" s="7"/>
      <c r="H25" s="7"/>
      <c r="J25" s="7"/>
      <c r="K25" s="7"/>
      <c r="L25" s="7"/>
      <c r="M25" s="7"/>
      <c r="N25" s="7"/>
      <c r="O25" s="7"/>
      <c r="P25" s="7"/>
      <c r="R25" s="7"/>
      <c r="S25" s="7"/>
      <c r="T25" s="7"/>
      <c r="U25" s="7"/>
      <c r="V25" s="7"/>
      <c r="W25" s="7"/>
      <c r="X25" s="7"/>
      <c r="Z25" s="7"/>
      <c r="AA25" s="7"/>
      <c r="AB25" s="7"/>
      <c r="AC25" s="7"/>
      <c r="AD25" s="8"/>
    </row>
    <row r="26" spans="1:34" ht="12.75" customHeight="1" x14ac:dyDescent="0.2">
      <c r="A26" s="3">
        <f t="shared" si="2"/>
        <v>110</v>
      </c>
      <c r="B26" s="7"/>
      <c r="C26" s="7"/>
      <c r="D26" s="7"/>
      <c r="E26" s="7"/>
      <c r="F26" s="7"/>
      <c r="G26" s="7"/>
      <c r="H26" s="7"/>
      <c r="J26" s="7"/>
      <c r="K26" s="7"/>
      <c r="L26" s="7"/>
      <c r="M26" s="7"/>
      <c r="N26" s="7"/>
      <c r="O26" s="7"/>
      <c r="P26" s="7"/>
      <c r="R26" s="7"/>
      <c r="S26" s="7"/>
      <c r="T26" s="7"/>
      <c r="U26" s="7"/>
      <c r="V26" s="7"/>
      <c r="W26" s="7"/>
      <c r="X26" s="7"/>
      <c r="Z26" s="7"/>
      <c r="AA26" s="7"/>
      <c r="AB26" s="7"/>
      <c r="AC26" s="7"/>
      <c r="AD26" s="8"/>
    </row>
    <row r="27" spans="1:34" ht="12.75" customHeight="1" x14ac:dyDescent="0.2">
      <c r="A27" s="3">
        <f t="shared" si="2"/>
        <v>115</v>
      </c>
      <c r="B27" s="7"/>
      <c r="C27" s="7"/>
      <c r="D27" s="7"/>
      <c r="E27" s="7"/>
      <c r="F27" s="7"/>
      <c r="G27" s="7"/>
      <c r="H27" s="7"/>
      <c r="J27" s="7"/>
      <c r="K27" s="7"/>
      <c r="L27" s="7"/>
      <c r="M27" s="7"/>
      <c r="N27" s="7"/>
      <c r="O27" s="7"/>
      <c r="P27" s="7"/>
      <c r="R27" s="7"/>
      <c r="S27" s="7"/>
      <c r="T27" s="7"/>
      <c r="U27" s="7"/>
      <c r="V27" s="7"/>
      <c r="W27" s="7"/>
      <c r="X27" s="7"/>
      <c r="Z27" s="7"/>
      <c r="AA27" s="7"/>
      <c r="AB27" s="7"/>
      <c r="AC27" s="7"/>
      <c r="AD27" s="8"/>
    </row>
    <row r="28" spans="1:34" ht="12.75" customHeight="1" x14ac:dyDescent="0.2">
      <c r="A28" s="3">
        <f t="shared" si="2"/>
        <v>120</v>
      </c>
      <c r="B28" s="7"/>
      <c r="C28" s="7"/>
      <c r="D28" s="7"/>
      <c r="E28" s="7"/>
      <c r="F28" s="7"/>
      <c r="G28" s="7"/>
      <c r="H28" s="7"/>
      <c r="J28" s="7"/>
      <c r="K28" s="7"/>
      <c r="L28" s="7"/>
      <c r="M28" s="7"/>
      <c r="N28" s="7"/>
      <c r="O28" s="7"/>
      <c r="P28" s="7"/>
      <c r="R28" s="7"/>
      <c r="S28" s="7"/>
      <c r="T28" s="7"/>
      <c r="U28" s="7"/>
      <c r="V28" s="7"/>
      <c r="W28" s="7"/>
      <c r="X28" s="7"/>
      <c r="Z28" s="7"/>
      <c r="AA28" s="7"/>
      <c r="AB28" s="7"/>
      <c r="AC28" s="7"/>
      <c r="AD28" s="8"/>
    </row>
    <row r="29" spans="1:34" ht="12.75" customHeight="1" x14ac:dyDescent="0.2">
      <c r="A29" s="3">
        <f t="shared" si="2"/>
        <v>125</v>
      </c>
      <c r="B29" s="7"/>
      <c r="C29" s="7"/>
      <c r="D29" s="7"/>
      <c r="E29" s="7"/>
      <c r="F29" s="7"/>
      <c r="G29" s="7"/>
      <c r="H29" s="7"/>
      <c r="J29" s="7"/>
      <c r="K29" s="7"/>
      <c r="L29" s="7"/>
      <c r="M29" s="7"/>
      <c r="N29" s="7"/>
      <c r="O29" s="7"/>
      <c r="P29" s="7"/>
      <c r="R29" s="7"/>
      <c r="S29" s="7"/>
      <c r="T29" s="7"/>
      <c r="U29" s="7"/>
      <c r="V29" s="7"/>
      <c r="W29" s="7"/>
      <c r="X29" s="7"/>
      <c r="Z29" s="7"/>
      <c r="AA29" s="7"/>
      <c r="AB29" s="7"/>
      <c r="AC29" s="7"/>
      <c r="AD29" s="8"/>
    </row>
    <row r="30" spans="1:34" ht="12.75" customHeight="1" x14ac:dyDescent="0.2">
      <c r="A30" s="3">
        <f t="shared" si="2"/>
        <v>130</v>
      </c>
      <c r="B30" s="7"/>
      <c r="C30" s="7"/>
      <c r="D30" s="7"/>
      <c r="E30" s="7"/>
      <c r="F30" s="7"/>
      <c r="G30" s="7"/>
      <c r="H30" s="7"/>
      <c r="J30" s="7"/>
      <c r="K30" s="7"/>
      <c r="L30" s="7"/>
      <c r="M30" s="7"/>
      <c r="N30" s="7"/>
      <c r="O30" s="7"/>
      <c r="P30" s="7"/>
      <c r="R30" s="7"/>
      <c r="S30" s="7"/>
      <c r="T30" s="7"/>
      <c r="U30" s="7"/>
      <c r="V30" s="7"/>
      <c r="W30" s="7"/>
      <c r="X30" s="7"/>
      <c r="Z30" s="7"/>
      <c r="AA30" s="7"/>
      <c r="AB30" s="7"/>
      <c r="AC30" s="7"/>
      <c r="AD30" s="8"/>
    </row>
    <row r="31" spans="1:34" ht="12.75" customHeight="1" x14ac:dyDescent="0.2">
      <c r="A31" s="3">
        <f t="shared" si="2"/>
        <v>135</v>
      </c>
      <c r="B31" s="7"/>
      <c r="C31" s="7"/>
      <c r="D31" s="7"/>
      <c r="E31" s="7"/>
      <c r="F31" s="7"/>
      <c r="G31" s="7"/>
      <c r="H31" s="7"/>
      <c r="J31" s="7"/>
      <c r="K31" s="7"/>
      <c r="L31" s="7"/>
      <c r="M31" s="7"/>
      <c r="N31" s="7"/>
      <c r="O31" s="7"/>
      <c r="P31" s="7"/>
      <c r="R31" s="7"/>
      <c r="S31" s="7"/>
      <c r="T31" s="7"/>
      <c r="U31" s="7"/>
      <c r="V31" s="7"/>
      <c r="W31" s="7"/>
      <c r="X31" s="7"/>
      <c r="Z31" s="7"/>
      <c r="AA31" s="7"/>
      <c r="AB31" s="7"/>
      <c r="AC31" s="7"/>
      <c r="AD31" s="8"/>
    </row>
    <row r="32" spans="1:34" ht="12.75" customHeight="1" x14ac:dyDescent="0.2">
      <c r="A32" s="3">
        <f t="shared" si="2"/>
        <v>140</v>
      </c>
      <c r="B32" s="7"/>
      <c r="C32" s="7"/>
      <c r="D32" s="7"/>
      <c r="E32" s="7"/>
      <c r="F32" s="7"/>
      <c r="G32" s="7"/>
      <c r="H32" s="7"/>
      <c r="J32" s="7"/>
      <c r="K32" s="7"/>
      <c r="L32" s="7"/>
      <c r="M32" s="7"/>
      <c r="N32" s="7"/>
      <c r="O32" s="7"/>
      <c r="P32" s="7"/>
      <c r="R32" s="7"/>
      <c r="S32" s="7"/>
      <c r="T32" s="7"/>
      <c r="U32" s="7"/>
      <c r="V32" s="7"/>
      <c r="W32" s="7"/>
      <c r="X32" s="7"/>
      <c r="Z32" s="7"/>
      <c r="AA32" s="7"/>
      <c r="AB32" s="7"/>
      <c r="AC32" s="7"/>
      <c r="AD32" s="8"/>
    </row>
    <row r="33" spans="1:30" ht="12.75" customHeight="1" x14ac:dyDescent="0.2">
      <c r="A33" s="3">
        <f t="shared" si="2"/>
        <v>145</v>
      </c>
      <c r="B33" s="7"/>
      <c r="C33" s="7"/>
      <c r="D33" s="7"/>
      <c r="E33" s="7"/>
      <c r="F33" s="7"/>
      <c r="G33" s="7"/>
      <c r="H33" s="7"/>
      <c r="J33" s="7"/>
      <c r="K33" s="7"/>
      <c r="L33" s="7"/>
      <c r="M33" s="7"/>
      <c r="N33" s="7"/>
      <c r="O33" s="7"/>
      <c r="P33" s="7"/>
      <c r="R33" s="7"/>
      <c r="S33" s="7"/>
      <c r="T33" s="7"/>
      <c r="U33" s="7"/>
      <c r="V33" s="7"/>
      <c r="W33" s="7"/>
      <c r="X33" s="7"/>
      <c r="Z33" s="7"/>
      <c r="AA33" s="7"/>
      <c r="AB33" s="7"/>
      <c r="AC33" s="7"/>
      <c r="AD33" s="8"/>
    </row>
    <row r="34" spans="1:30" ht="12.75" customHeight="1" x14ac:dyDescent="0.2">
      <c r="A34" s="3">
        <f t="shared" si="2"/>
        <v>150</v>
      </c>
      <c r="B34" s="7"/>
      <c r="C34" s="7"/>
      <c r="D34" s="7"/>
      <c r="E34" s="7"/>
      <c r="F34" s="7"/>
      <c r="G34" s="7"/>
      <c r="H34" s="7"/>
      <c r="J34" s="7"/>
      <c r="K34" s="7"/>
      <c r="L34" s="7"/>
      <c r="M34" s="7"/>
      <c r="N34" s="7"/>
      <c r="O34" s="7"/>
      <c r="P34" s="7"/>
      <c r="R34" s="7"/>
      <c r="S34" s="7"/>
      <c r="T34" s="7"/>
      <c r="U34" s="7"/>
      <c r="V34" s="7"/>
      <c r="W34" s="7"/>
      <c r="X34" s="7"/>
      <c r="Z34" s="7"/>
      <c r="AA34" s="7"/>
      <c r="AB34" s="7"/>
      <c r="AC34" s="7"/>
      <c r="AD34" s="8"/>
    </row>
    <row r="35" spans="1:30" ht="12.75" customHeight="1" x14ac:dyDescent="0.2">
      <c r="A35" s="3" t="s">
        <v>11</v>
      </c>
      <c r="B35" s="2">
        <v>48</v>
      </c>
      <c r="C35" s="9">
        <v>204</v>
      </c>
      <c r="D35" s="9">
        <v>331</v>
      </c>
      <c r="E35" s="9">
        <v>421</v>
      </c>
      <c r="F35" s="9">
        <v>487</v>
      </c>
      <c r="G35" s="9">
        <v>537</v>
      </c>
      <c r="H35" s="9">
        <v>575</v>
      </c>
      <c r="J35" s="3" t="s">
        <v>12</v>
      </c>
      <c r="K35" s="2"/>
      <c r="L35" s="3"/>
      <c r="M35" s="2">
        <v>8</v>
      </c>
      <c r="N35" s="3"/>
      <c r="O35" s="3"/>
      <c r="P35" s="3"/>
      <c r="R35" s="3" t="s">
        <v>13</v>
      </c>
      <c r="S35" s="3"/>
      <c r="T35" s="3"/>
      <c r="U35" s="3"/>
      <c r="V35" s="3"/>
      <c r="W35" s="3"/>
      <c r="X35" s="10">
        <v>0.9</v>
      </c>
      <c r="Z35" s="3" t="s">
        <v>14</v>
      </c>
      <c r="AA35" s="3"/>
      <c r="AB35" s="3"/>
      <c r="AC35" s="3"/>
      <c r="AD35" s="4">
        <f>SUM(AC4:AC34)-P36</f>
        <v>180.60131591477943</v>
      </c>
    </row>
    <row r="36" spans="1:30" ht="12.75" customHeight="1" x14ac:dyDescent="0.2">
      <c r="A36" s="3" t="s">
        <v>15</v>
      </c>
      <c r="B36" s="3"/>
      <c r="C36" s="3"/>
      <c r="D36" s="2">
        <v>600</v>
      </c>
      <c r="E36" s="3" t="s">
        <v>16</v>
      </c>
      <c r="F36" s="3"/>
      <c r="G36" s="3"/>
      <c r="H36" s="2">
        <v>6</v>
      </c>
      <c r="J36" s="3" t="s">
        <v>17</v>
      </c>
      <c r="K36" s="3"/>
      <c r="L36" s="3"/>
      <c r="M36" s="2">
        <v>0.05</v>
      </c>
      <c r="N36" s="3" t="s">
        <v>18</v>
      </c>
      <c r="O36" s="3"/>
      <c r="P36" s="4">
        <f>SUM(B4:H4)*H36*((1+M36)^A34 -1)/(M36*(1+M36)^A34)/1000</f>
        <v>119.92042321565533</v>
      </c>
      <c r="R36" s="3" t="s">
        <v>19</v>
      </c>
      <c r="S36" s="3"/>
      <c r="T36" s="3"/>
      <c r="U36" s="3"/>
      <c r="V36" s="3"/>
      <c r="W36" s="3"/>
      <c r="X36" s="4">
        <f>SUM(B4:H4)*MAX(B38:H38)*X35*5/1000</f>
        <v>43.2</v>
      </c>
      <c r="Z36" s="3" t="s">
        <v>20</v>
      </c>
      <c r="AA36" s="3"/>
      <c r="AB36" s="3"/>
      <c r="AC36" s="3"/>
      <c r="AD36" s="4">
        <f>AD34</f>
        <v>0</v>
      </c>
    </row>
    <row r="38" spans="1:30" ht="12.75" customHeight="1" x14ac:dyDescent="0.2">
      <c r="A38" s="3" t="s">
        <v>21</v>
      </c>
      <c r="B38" s="8">
        <f>B35/(5*B3)</f>
        <v>9.6</v>
      </c>
      <c r="C38" s="8"/>
      <c r="D38" s="8"/>
      <c r="E38" s="8"/>
      <c r="F38" s="8"/>
      <c r="G38" s="8"/>
      <c r="H38" s="8"/>
    </row>
    <row r="39" spans="1:30" ht="12.75" customHeight="1" x14ac:dyDescent="0.2">
      <c r="A39" s="3" t="s">
        <v>22</v>
      </c>
      <c r="B39" s="7">
        <f>B35*$M$35</f>
        <v>384</v>
      </c>
      <c r="C39" s="7"/>
      <c r="D39" s="7"/>
      <c r="E39" s="7"/>
      <c r="F39" s="7"/>
      <c r="G39" s="7"/>
      <c r="H39" s="7"/>
    </row>
    <row r="40" spans="1:30" ht="12.75" customHeight="1" x14ac:dyDescent="0.2">
      <c r="A40" s="3" t="s">
        <v>23</v>
      </c>
      <c r="B40" s="7">
        <f>B39-$D$36</f>
        <v>-216</v>
      </c>
      <c r="C40" s="7"/>
      <c r="D40" s="7"/>
      <c r="E40" s="7"/>
      <c r="F40" s="7"/>
      <c r="G40" s="7"/>
      <c r="H40" s="7"/>
    </row>
    <row r="41" spans="1:30" ht="12.75" customHeight="1" x14ac:dyDescent="0.2">
      <c r="A41" s="3" t="s">
        <v>24</v>
      </c>
      <c r="B41" s="7">
        <f>B40/((1+$M$36)^(B3*5)-1)-$D$36-$H$36/$M$36</f>
        <v>-1501.8111279141181</v>
      </c>
      <c r="C41" s="7"/>
      <c r="D41" s="7"/>
      <c r="E41" s="7"/>
      <c r="F41" s="7"/>
      <c r="G41" s="7"/>
      <c r="H41" s="7"/>
    </row>
    <row r="43" spans="1:30" ht="12.75" customHeight="1" x14ac:dyDescent="0.2"/>
    <row r="44" spans="1:30" ht="12.75" customHeight="1" x14ac:dyDescent="0.2"/>
  </sheetData>
  <conditionalFormatting sqref="B38:H38">
    <cfRule type="cellIs" dxfId="1" priority="2" operator="equal">
      <formula>MAX($B$38:$H$38)</formula>
    </cfRule>
  </conditionalFormatting>
  <conditionalFormatting sqref="B41:H41">
    <cfRule type="cellIs" dxfId="0" priority="1" operator="equal">
      <formula>MAX($B$41:$H$41)</formula>
    </cfRule>
  </conditionalFormatting>
  <pageMargins left="0.78749999999999998" right="0.78749999999999998" top="1.0249999999999999" bottom="1.0249999999999999" header="0.78749999999999998" footer="0.78749999999999998"/>
  <pageSetup paperSize="9" orientation="portrait" r:id="rId1"/>
  <headerFooter>
    <oddHeader>&amp;C&amp;A</oddHeader>
    <oddFooter>&amp;CPage &amp;P</oddFooter>
  </headerFooter>
  <ignoredErrors>
    <ignoredError sqref="AD4 P36 X36"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583C4270C19DF439C91E286F9358CFE" ma:contentTypeVersion="2" ma:contentTypeDescription="Crear nuevo documento." ma:contentTypeScope="" ma:versionID="9c962cf87331f622bdc2fbdb2f22f8c0">
  <xsd:schema xmlns:xsd="http://www.w3.org/2001/XMLSchema" xmlns:xs="http://www.w3.org/2001/XMLSchema" xmlns:p="http://schemas.microsoft.com/office/2006/metadata/properties" xmlns:ns3="30456301-958c-4b46-ac97-707c6d121e8b" targetNamespace="http://schemas.microsoft.com/office/2006/metadata/properties" ma:root="true" ma:fieldsID="16da792a2a142802e7fe8cf82106cfb6" ns3:_="">
    <xsd:import namespace="30456301-958c-4b46-ac97-707c6d121e8b"/>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56301-958c-4b46-ac97-707c6d121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C4387-842D-4E33-9C90-EEFE161188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020A68-7D24-4CA7-A229-55DBCE63A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56301-958c-4b46-ac97-707c6d121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2A4370-35E8-4B74-91FB-4B5CC7A68B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volumen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Yapura</dc:creator>
  <cp:keywords/>
  <dc:description/>
  <cp:lastModifiedBy>Pablo Yapura</cp:lastModifiedBy>
  <cp:revision>19</cp:revision>
  <dcterms:created xsi:type="dcterms:W3CDTF">2011-09-21T12:09:59Z</dcterms:created>
  <dcterms:modified xsi:type="dcterms:W3CDTF">2025-09-15T21:18:35Z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0x0101000583C4270C19DF439C91E286F9358CFE</vt:lpwstr>
  </property>
</Properties>
</file>