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16"/>
  <workbookPr defaultThemeVersion="166925"/>
  <xr:revisionPtr revIDLastSave="0" documentId="8_{3FCE03FD-22C1-471F-B8C7-9F85F6CF4D0D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1" l="1"/>
  <c r="E89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E68" i="1"/>
  <c r="D68" i="1"/>
  <c r="C68" i="1"/>
  <c r="F68" i="1" s="1"/>
  <c r="F39" i="1"/>
  <c r="E39" i="1"/>
  <c r="D88" i="1"/>
  <c r="D87" i="1"/>
  <c r="D38" i="1"/>
  <c r="D37" i="1"/>
  <c r="D36" i="1"/>
  <c r="D35" i="1"/>
  <c r="D15" i="1"/>
  <c r="D14" i="1"/>
  <c r="D13" i="1"/>
  <c r="D12" i="1"/>
  <c r="F35" i="1" l="1"/>
  <c r="E35" i="1"/>
  <c r="F36" i="1"/>
  <c r="E36" i="1"/>
  <c r="F37" i="1"/>
  <c r="E37" i="1"/>
  <c r="F38" i="1"/>
  <c r="E38" i="1"/>
  <c r="F87" i="1"/>
  <c r="E87" i="1"/>
  <c r="F92" i="1"/>
  <c r="F88" i="1"/>
  <c r="E88" i="1"/>
  <c r="F19" i="1"/>
  <c r="F18" i="1"/>
  <c r="F17" i="1"/>
  <c r="F16" i="1"/>
  <c r="F13" i="1"/>
  <c r="F14" i="1"/>
  <c r="F12" i="1"/>
  <c r="F15" i="1"/>
  <c r="E15" i="1"/>
  <c r="E19" i="1"/>
  <c r="E18" i="1"/>
  <c r="E17" i="1"/>
  <c r="E16" i="1"/>
  <c r="E13" i="1"/>
  <c r="E14" i="1"/>
  <c r="E12" i="1"/>
  <c r="E20" i="1" s="1"/>
  <c r="E90" i="1" l="1"/>
  <c r="F90" i="1"/>
  <c r="D92" i="1" s="1"/>
  <c r="E40" i="1"/>
  <c r="F40" i="1"/>
  <c r="D42" i="1" s="1"/>
  <c r="F20" i="1"/>
  <c r="D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tc={297E90AA-0809-469A-AC44-D79954A86161}</author>
    <author>tc={4CAA0186-ABFC-4690-A654-0E01289FF4CA}</author>
    <author>tc={36447590-B617-4F0A-9478-E32886F74A48}</author>
    <author>tc={2A749308-67D6-4842-8C70-588331CC6EB4}</author>
    <author>tc={B40A5053-365E-4796-BF40-1A79A3352A53}</author>
    <author>tc={FE444834-7BC5-4968-B3CC-C56C3AFF02E5}</author>
    <author>tc={AB544874-375B-4ADA-B457-3B5038951276}</author>
  </authors>
  <commentList>
    <comment ref="E12" authorId="0" shapeId="0" xr:uid="{297E90AA-0809-469A-AC44-D79954A86161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5.3</t>
      </text>
    </comment>
    <comment ref="F12" authorId="1" shapeId="0" xr:uid="{4CAA0186-ABFC-4690-A654-0E01289FF4CA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5.1</t>
      </text>
    </comment>
    <comment ref="E15" authorId="2" shapeId="0" xr:uid="{36447590-B617-4F0A-9478-E32886F74A48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5.6</t>
      </text>
    </comment>
    <comment ref="F15" authorId="3" shapeId="0" xr:uid="{2A749308-67D6-4842-8C70-588331CC6EB4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5.8</t>
      </text>
    </comment>
    <comment ref="F68" authorId="4" shapeId="0" xr:uid="{B40A5053-365E-4796-BF40-1A79A3352A53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8.7</t>
      </text>
    </comment>
    <comment ref="D92" authorId="5" shapeId="0" xr:uid="{FE444834-7BC5-4968-B3CC-C56C3AFF02E5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8.3</t>
      </text>
    </comment>
    <comment ref="F92" authorId="6" shapeId="0" xr:uid="{AB544874-375B-4ADA-B457-3B5038951276}">
      <text>
        <t>[Threaded comment]
Your version of Excel allows you to read this threaded comment; however, any edits to it will get removed if the file is opened in a newer version of Excel. Learn more: https://go.microsoft.com/fwlink/?linkid=870924
Comment:
    Fórmula 8.4</t>
      </text>
    </comment>
  </commentList>
</comments>
</file>

<file path=xl/sharedStrings.xml><?xml version="1.0" encoding="utf-8"?>
<sst xmlns="http://schemas.openxmlformats.org/spreadsheetml/2006/main" count="118" uniqueCount="51">
  <si>
    <t>Datos: Costos Ley 25080 y Boletín CoIForM. PlaForNEA: Pinus taeda, Misiones N.</t>
  </si>
  <si>
    <t>Silvicultura: Plantación=950 N/ha, RP1=35% N/ha, RP2=25% N/ha, RC=40% AB/ha.</t>
  </si>
  <si>
    <t>Costo de plantación (US$/ha)</t>
  </si>
  <si>
    <t>Aprovechamiento y flete:</t>
  </si>
  <si>
    <t>Tasa de interés anual</t>
  </si>
  <si>
    <t>RP1 (US$/t)</t>
  </si>
  <si>
    <t>Rollo astillable (7 cm pf) (US$/t)</t>
  </si>
  <si>
    <t>RP2 (US$/t)</t>
  </si>
  <si>
    <t>Rollo aserrable (20 cm pf) (US$/t)</t>
  </si>
  <si>
    <t>RC (US$/t)</t>
  </si>
  <si>
    <t>Rollo aserrable (30 cm pf) (US$/t)</t>
  </si>
  <si>
    <t>TR (US$/t)</t>
  </si>
  <si>
    <t>Cálculo del Valor Potencial del Suelo de una plantación de Pinus taeda en el N de Misiones.</t>
  </si>
  <si>
    <t>Monto</t>
  </si>
  <si>
    <t>Valor Actual</t>
  </si>
  <si>
    <t>Valor Futuro</t>
  </si>
  <si>
    <t>Tratamiento silvícola/componente</t>
  </si>
  <si>
    <t>Año</t>
  </si>
  <si>
    <t>(US$/ha)</t>
  </si>
  <si>
    <t>Plantación y mantenimiento</t>
  </si>
  <si>
    <t>Administración e impuestos</t>
  </si>
  <si>
    <t>1-20</t>
  </si>
  <si>
    <t>Raleo precomercial (RP1)</t>
  </si>
  <si>
    <t>Raleo precomercial (RP2)</t>
  </si>
  <si>
    <t>Raleo comercial (RC)</t>
  </si>
  <si>
    <t>Tala rasa (TR)</t>
  </si>
  <si>
    <t>Total</t>
  </si>
  <si>
    <t>VPS ($/ha)</t>
  </si>
  <si>
    <t>Silvicultura: Plantación=950 N/ha.</t>
  </si>
  <si>
    <t>nc</t>
  </si>
  <si>
    <t>Silvicultura: Plantación=950 N/ha, RP1=35% N/ha, RP2=25% N/ha, TR=13-20 años</t>
  </si>
  <si>
    <t>Administración e impuestos (US$/ha)</t>
  </si>
  <si>
    <t>VPS(15)*</t>
  </si>
  <si>
    <t>Edad del rodal</t>
  </si>
  <si>
    <t>Volumenes (D: punta fina en cm)</t>
  </si>
  <si>
    <t>Ingreso Neto</t>
  </si>
  <si>
    <t>(años)</t>
  </si>
  <si>
    <t>D:7 (m³/ha)</t>
  </si>
  <si>
    <t>D:20 (m³/ha)</t>
  </si>
  <si>
    <t>D:30 (m³/ha)</t>
  </si>
  <si>
    <t>Determinación de la edad óptima de cosecha de una plantación ya creada en el pasado.</t>
  </si>
  <si>
    <t>Valores Actuales ($/ha)</t>
  </si>
  <si>
    <t>Años hasta la cosecha</t>
  </si>
  <si>
    <t>Cosecha</t>
  </si>
  <si>
    <t>Adm &amp; Imp</t>
  </si>
  <si>
    <t>VPS</t>
  </si>
  <si>
    <t>Versión simplificada: PlaForNEA: Pinus taeda, Misiones N, Plantación=950 N/ha.</t>
  </si>
  <si>
    <t>Madera en pie (US$/m³)</t>
  </si>
  <si>
    <t>Rendimiento TR (m³/ha)</t>
  </si>
  <si>
    <t>VPS1 ($/ha)</t>
  </si>
  <si>
    <t>VPS2 ($/ha)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</si>
</sst>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theme="1"/>
      <name val="Liberation Sans"/>
      <charset val="1"/>
    </font>
    <font>
      <sz val="10"/>
      <color rgb="FFFF0000"/>
      <name val="Liberation Sans"/>
      <charset val="1"/>
    </font>
  </fonts>
  <fills count="6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9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" fontId="1" fillId="2" borderId="0" xfId="0" applyNumberFormat="1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blo Yapura" id="{75E80CF3-651A-4ACD-8A02-2ADFC7B0E6FB}" userId="S::ypf@agro.unlp.edu.ar::e72d5cd0-dc7d-4463-a82c-279e94130a9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0-08-19T20:51:43.03" personId="{75E80CF3-651A-4ACD-8A02-2ADFC7B0E6FB}" id="{297E90AA-0809-469A-AC44-D79954A86161}">
    <text>Fórmula 5.3</text>
  </threadedComment>
  <threadedComment ref="F12" dT="2020-08-19T20:52:02.42" personId="{75E80CF3-651A-4ACD-8A02-2ADFC7B0E6FB}" id="{4CAA0186-ABFC-4690-A654-0E01289FF4CA}">
    <text>Fórmula 5.1</text>
  </threadedComment>
  <threadedComment ref="E15" dT="2020-08-19T20:54:24.31" personId="{75E80CF3-651A-4ACD-8A02-2ADFC7B0E6FB}" id="{36447590-B617-4F0A-9478-E32886F74A48}">
    <text>Fórmula 5.6</text>
  </threadedComment>
  <threadedComment ref="F15" dT="2020-08-19T20:54:38.23" personId="{75E80CF3-651A-4ACD-8A02-2ADFC7B0E6FB}" id="{2A749308-67D6-4842-8C70-588331CC6EB4}">
    <text>Fórmula 5.8</text>
  </threadedComment>
  <threadedComment ref="F68" dT="2020-08-19T21:01:55.79" personId="{75E80CF3-651A-4ACD-8A02-2ADFC7B0E6FB}" id="{B40A5053-365E-4796-BF40-1A79A3352A53}">
    <text>Fórmula 8.7</text>
  </threadedComment>
  <threadedComment ref="D92" dT="2020-08-19T21:02:47.75" personId="{75E80CF3-651A-4ACD-8A02-2ADFC7B0E6FB}" id="{FE444834-7BC5-4968-B3CC-C56C3AFF02E5}">
    <text>Fórmula 8.3</text>
  </threadedComment>
  <threadedComment ref="F92" dT="2020-08-19T21:02:59.64" personId="{75E80CF3-651A-4ACD-8A02-2ADFC7B0E6FB}" id="{AB544874-375B-4ADA-B457-3B5038951276}">
    <text>Fórmula 8.4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topLeftCell="A72" workbookViewId="0">
      <selection activeCell="B85" sqref="B85:F86"/>
    </sheetView>
  </sheetViews>
  <sheetFormatPr defaultRowHeight="15"/>
  <cols>
    <col min="2" max="2" width="32.7109375" customWidth="1"/>
    <col min="3" max="6" width="12.7109375" customWidth="1"/>
  </cols>
  <sheetData>
    <row r="1" spans="1:7">
      <c r="A1" s="1"/>
      <c r="B1" s="10" t="s">
        <v>0</v>
      </c>
      <c r="C1" s="10"/>
      <c r="D1" s="10"/>
      <c r="E1" s="10"/>
      <c r="F1" s="10"/>
      <c r="G1" s="1"/>
    </row>
    <row r="2" spans="1:7">
      <c r="A2" s="1"/>
      <c r="B2" s="10" t="s">
        <v>1</v>
      </c>
      <c r="C2" s="10"/>
      <c r="D2" s="10"/>
      <c r="E2" s="10"/>
      <c r="F2" s="10"/>
      <c r="G2" s="1"/>
    </row>
    <row r="3" spans="1:7">
      <c r="A3" s="1"/>
      <c r="B3" s="1" t="s">
        <v>2</v>
      </c>
      <c r="C3" s="1">
        <v>600</v>
      </c>
      <c r="D3" s="1"/>
      <c r="E3" s="1" t="s">
        <v>3</v>
      </c>
      <c r="F3" s="1"/>
      <c r="G3" s="1"/>
    </row>
    <row r="4" spans="1:7">
      <c r="A4" s="1"/>
      <c r="B4" s="1" t="s">
        <v>4</v>
      </c>
      <c r="C4" s="1">
        <v>0.05</v>
      </c>
      <c r="D4" s="1"/>
      <c r="E4" s="1" t="s">
        <v>5</v>
      </c>
      <c r="F4" s="1">
        <v>14</v>
      </c>
      <c r="G4" s="1"/>
    </row>
    <row r="5" spans="1:7">
      <c r="A5" s="1"/>
      <c r="B5" s="1" t="s">
        <v>6</v>
      </c>
      <c r="C5" s="1">
        <v>13</v>
      </c>
      <c r="D5" s="1"/>
      <c r="E5" s="1" t="s">
        <v>7</v>
      </c>
      <c r="F5" s="1">
        <v>13</v>
      </c>
      <c r="G5" s="1"/>
    </row>
    <row r="6" spans="1:7">
      <c r="A6" s="1"/>
      <c r="B6" s="1" t="s">
        <v>8</v>
      </c>
      <c r="C6" s="1">
        <v>18</v>
      </c>
      <c r="D6" s="1"/>
      <c r="E6" s="1" t="s">
        <v>9</v>
      </c>
      <c r="F6" s="1">
        <v>13</v>
      </c>
      <c r="G6" s="1"/>
    </row>
    <row r="7" spans="1:7">
      <c r="A7" s="1"/>
      <c r="B7" s="1" t="s">
        <v>10</v>
      </c>
      <c r="C7" s="1">
        <v>20</v>
      </c>
      <c r="D7" s="1"/>
      <c r="E7" s="1" t="s">
        <v>11</v>
      </c>
      <c r="F7" s="1">
        <v>12</v>
      </c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 t="s">
        <v>12</v>
      </c>
      <c r="C9" s="1"/>
      <c r="D9" s="1"/>
      <c r="E9" s="1"/>
      <c r="F9" s="1"/>
      <c r="G9" s="1"/>
    </row>
    <row r="10" spans="1:7">
      <c r="A10" s="1"/>
      <c r="B10" s="10"/>
      <c r="C10" s="11"/>
      <c r="D10" s="11" t="s">
        <v>13</v>
      </c>
      <c r="E10" s="11" t="s">
        <v>14</v>
      </c>
      <c r="F10" s="11" t="s">
        <v>15</v>
      </c>
      <c r="G10" s="1"/>
    </row>
    <row r="11" spans="1:7">
      <c r="A11" s="1"/>
      <c r="B11" s="11" t="s">
        <v>16</v>
      </c>
      <c r="C11" s="11" t="s">
        <v>17</v>
      </c>
      <c r="D11" s="11" t="s">
        <v>18</v>
      </c>
      <c r="E11" s="11" t="s">
        <v>18</v>
      </c>
      <c r="F11" s="11" t="s">
        <v>18</v>
      </c>
      <c r="G11" s="1"/>
    </row>
    <row r="12" spans="1:7">
      <c r="A12" s="1"/>
      <c r="B12" s="1" t="s">
        <v>19</v>
      </c>
      <c r="C12" s="1">
        <v>0</v>
      </c>
      <c r="D12" s="1">
        <f>-C3*0.65</f>
        <v>-390</v>
      </c>
      <c r="E12" s="5">
        <f>D12/(1+$C$4)^C12</f>
        <v>-390</v>
      </c>
      <c r="F12" s="5">
        <f>D12*(1+$C$4)^(20-C12)</f>
        <v>-1034.7861050063241</v>
      </c>
      <c r="G12" s="1"/>
    </row>
    <row r="13" spans="1:7">
      <c r="A13" s="1"/>
      <c r="B13" s="1" t="s">
        <v>19</v>
      </c>
      <c r="C13" s="1">
        <v>1</v>
      </c>
      <c r="D13" s="1">
        <f>-C3*0.2</f>
        <v>-120</v>
      </c>
      <c r="E13" s="5">
        <f t="shared" ref="E13:E19" si="0">D13/(1+$C$4)^C13</f>
        <v>-114.28571428571428</v>
      </c>
      <c r="F13" s="5">
        <f t="shared" ref="F13:F19" si="1">D13*(1+$C$4)^(20-C13)</f>
        <v>-303.23402344507667</v>
      </c>
      <c r="G13" s="1"/>
    </row>
    <row r="14" spans="1:7">
      <c r="A14" s="1"/>
      <c r="B14" s="1" t="s">
        <v>19</v>
      </c>
      <c r="C14" s="1">
        <v>2</v>
      </c>
      <c r="D14" s="1">
        <f>-C3*0.15</f>
        <v>-90</v>
      </c>
      <c r="E14" s="5">
        <f t="shared" si="0"/>
        <v>-81.632653061224488</v>
      </c>
      <c r="F14" s="5">
        <f t="shared" si="1"/>
        <v>-216.59573103219762</v>
      </c>
      <c r="G14" s="1"/>
    </row>
    <row r="15" spans="1:7">
      <c r="A15" s="1"/>
      <c r="B15" s="1" t="s">
        <v>20</v>
      </c>
      <c r="C15" s="4" t="s">
        <v>21</v>
      </c>
      <c r="D15" s="1">
        <f>-C3*0.01</f>
        <v>-6</v>
      </c>
      <c r="E15" s="5">
        <f>D15*((1+C4)^20-1)/(C4*(1+C4)^20)</f>
        <v>-74.773262055239911</v>
      </c>
      <c r="F15" s="5">
        <f>D15*((1+C4)^20-1)/C4</f>
        <v>-198.39572461733047</v>
      </c>
      <c r="G15" s="1"/>
    </row>
    <row r="16" spans="1:7">
      <c r="A16" s="1"/>
      <c r="B16" s="1" t="s">
        <v>22</v>
      </c>
      <c r="C16" s="1">
        <v>5</v>
      </c>
      <c r="D16" s="1">
        <v>-10</v>
      </c>
      <c r="E16" s="5">
        <f t="shared" si="0"/>
        <v>-7.8352616646845892</v>
      </c>
      <c r="F16" s="5">
        <f t="shared" si="1"/>
        <v>-20.789281794113677</v>
      </c>
      <c r="G16" s="1"/>
    </row>
    <row r="17" spans="1:7">
      <c r="A17" s="1"/>
      <c r="B17" s="1" t="s">
        <v>23</v>
      </c>
      <c r="C17" s="1">
        <v>9</v>
      </c>
      <c r="D17" s="1">
        <v>-27</v>
      </c>
      <c r="E17" s="5">
        <f t="shared" si="0"/>
        <v>-17.404440737880527</v>
      </c>
      <c r="F17" s="5">
        <f t="shared" si="1"/>
        <v>-46.179162669140474</v>
      </c>
      <c r="G17" s="1"/>
    </row>
    <row r="18" spans="1:7">
      <c r="A18" s="1"/>
      <c r="B18" s="1" t="s">
        <v>24</v>
      </c>
      <c r="C18" s="1">
        <v>13</v>
      </c>
      <c r="D18" s="1">
        <v>293</v>
      </c>
      <c r="E18" s="5">
        <f t="shared" si="0"/>
        <v>155.38415573907133</v>
      </c>
      <c r="F18" s="5">
        <f t="shared" si="1"/>
        <v>412.28042383828131</v>
      </c>
      <c r="G18" s="1"/>
    </row>
    <row r="19" spans="1:7">
      <c r="A19" s="1"/>
      <c r="B19" s="1" t="s">
        <v>25</v>
      </c>
      <c r="C19" s="1">
        <v>20</v>
      </c>
      <c r="D19" s="1">
        <v>1734</v>
      </c>
      <c r="E19" s="5">
        <f t="shared" si="0"/>
        <v>653.52636330178302</v>
      </c>
      <c r="F19" s="5">
        <f t="shared" si="1"/>
        <v>1734</v>
      </c>
      <c r="G19" s="1"/>
    </row>
    <row r="20" spans="1:7">
      <c r="A20" s="1"/>
      <c r="B20" s="1"/>
      <c r="C20" s="1"/>
      <c r="D20" s="1" t="s">
        <v>26</v>
      </c>
      <c r="E20" s="12">
        <f>SUM(E12:E19)</f>
        <v>122.97918723611042</v>
      </c>
      <c r="F20" s="12">
        <f>SUM(F12:F19)</f>
        <v>326.30039527409826</v>
      </c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2"/>
      <c r="B22" s="2"/>
      <c r="C22" s="13" t="s">
        <v>27</v>
      </c>
      <c r="D22" s="14">
        <f>F20/((1+C4)^20-1)</f>
        <v>197.36336308867911</v>
      </c>
      <c r="E22" s="2"/>
      <c r="F22" s="2"/>
      <c r="G22" s="2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0" t="s">
        <v>0</v>
      </c>
      <c r="C24" s="10"/>
      <c r="D24" s="10"/>
      <c r="E24" s="10"/>
      <c r="F24" s="10"/>
      <c r="G24" s="1"/>
    </row>
    <row r="25" spans="1:7">
      <c r="A25" s="1"/>
      <c r="B25" s="10" t="s">
        <v>28</v>
      </c>
      <c r="C25" s="10"/>
      <c r="D25" s="10"/>
      <c r="E25" s="10"/>
      <c r="F25" s="10"/>
      <c r="G25" s="1"/>
    </row>
    <row r="26" spans="1:7">
      <c r="A26" s="1"/>
      <c r="B26" s="1" t="s">
        <v>2</v>
      </c>
      <c r="C26" s="1">
        <v>600</v>
      </c>
      <c r="D26" s="1"/>
      <c r="E26" s="1" t="s">
        <v>3</v>
      </c>
      <c r="F26" s="1"/>
      <c r="G26" s="1"/>
    </row>
    <row r="27" spans="1:7">
      <c r="A27" s="1"/>
      <c r="B27" s="1" t="s">
        <v>4</v>
      </c>
      <c r="C27" s="1">
        <v>0.05</v>
      </c>
      <c r="D27" s="1"/>
      <c r="E27" s="1" t="s">
        <v>5</v>
      </c>
      <c r="F27" s="6" t="s">
        <v>29</v>
      </c>
      <c r="G27" s="1"/>
    </row>
    <row r="28" spans="1:7">
      <c r="A28" s="1"/>
      <c r="B28" s="1" t="s">
        <v>6</v>
      </c>
      <c r="C28" s="1">
        <v>13</v>
      </c>
      <c r="D28" s="1"/>
      <c r="E28" s="1" t="s">
        <v>7</v>
      </c>
      <c r="F28" s="6" t="s">
        <v>29</v>
      </c>
      <c r="G28" s="1"/>
    </row>
    <row r="29" spans="1:7">
      <c r="A29" s="1"/>
      <c r="B29" s="1" t="s">
        <v>8</v>
      </c>
      <c r="C29" s="1">
        <v>18</v>
      </c>
      <c r="D29" s="1"/>
      <c r="E29" s="1" t="s">
        <v>9</v>
      </c>
      <c r="F29" s="6" t="s">
        <v>29</v>
      </c>
      <c r="G29" s="1"/>
    </row>
    <row r="30" spans="1:7">
      <c r="A30" s="1"/>
      <c r="B30" s="1" t="s">
        <v>10</v>
      </c>
      <c r="C30" s="1">
        <v>20</v>
      </c>
      <c r="D30" s="1"/>
      <c r="E30" s="1" t="s">
        <v>11</v>
      </c>
      <c r="F30" s="1">
        <v>12</v>
      </c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 t="s">
        <v>12</v>
      </c>
      <c r="C32" s="1"/>
      <c r="D32" s="1"/>
      <c r="E32" s="1"/>
      <c r="F32" s="1"/>
      <c r="G32" s="1"/>
    </row>
    <row r="33" spans="1:7">
      <c r="A33" s="1"/>
      <c r="B33" s="11"/>
      <c r="C33" s="11"/>
      <c r="D33" s="11" t="s">
        <v>13</v>
      </c>
      <c r="E33" s="11" t="s">
        <v>14</v>
      </c>
      <c r="F33" s="11" t="s">
        <v>15</v>
      </c>
      <c r="G33" s="1"/>
    </row>
    <row r="34" spans="1:7">
      <c r="A34" s="1"/>
      <c r="B34" s="11" t="s">
        <v>16</v>
      </c>
      <c r="C34" s="11" t="s">
        <v>17</v>
      </c>
      <c r="D34" s="11" t="s">
        <v>18</v>
      </c>
      <c r="E34" s="11" t="s">
        <v>18</v>
      </c>
      <c r="F34" s="11" t="s">
        <v>18</v>
      </c>
      <c r="G34" s="1"/>
    </row>
    <row r="35" spans="1:7">
      <c r="A35" s="1"/>
      <c r="B35" s="1" t="s">
        <v>19</v>
      </c>
      <c r="C35" s="1">
        <v>0</v>
      </c>
      <c r="D35" s="1">
        <f>-C3*0.65</f>
        <v>-390</v>
      </c>
      <c r="E35" s="5">
        <f>D35/(1+$C$27)^C35</f>
        <v>-390</v>
      </c>
      <c r="F35" s="5">
        <f>D35*(1+$C$27)^(20-C35)</f>
        <v>-1034.7861050063241</v>
      </c>
      <c r="G35" s="1"/>
    </row>
    <row r="36" spans="1:7">
      <c r="A36" s="1"/>
      <c r="B36" s="1" t="s">
        <v>19</v>
      </c>
      <c r="C36" s="1">
        <v>1</v>
      </c>
      <c r="D36" s="1">
        <f>-C3*0.2</f>
        <v>-120</v>
      </c>
      <c r="E36" s="5">
        <f t="shared" ref="E36:E37" si="2">D36/(1+$C$27)^C36</f>
        <v>-114.28571428571428</v>
      </c>
      <c r="F36" s="5">
        <f t="shared" ref="F36:F39" si="3">D36*(1+$C$27)^(20-C36)</f>
        <v>-303.23402344507667</v>
      </c>
      <c r="G36" s="1"/>
    </row>
    <row r="37" spans="1:7">
      <c r="A37" s="1"/>
      <c r="B37" s="1" t="s">
        <v>19</v>
      </c>
      <c r="C37" s="1">
        <v>2</v>
      </c>
      <c r="D37" s="1">
        <f>-C3*0.15</f>
        <v>-90</v>
      </c>
      <c r="E37" s="5">
        <f t="shared" si="2"/>
        <v>-81.632653061224488</v>
      </c>
      <c r="F37" s="5">
        <f t="shared" si="3"/>
        <v>-216.59573103219762</v>
      </c>
      <c r="G37" s="1"/>
    </row>
    <row r="38" spans="1:7">
      <c r="A38" s="1"/>
      <c r="B38" s="1" t="s">
        <v>20</v>
      </c>
      <c r="C38" s="4" t="s">
        <v>21</v>
      </c>
      <c r="D38" s="1">
        <f>-C3*0.01</f>
        <v>-6</v>
      </c>
      <c r="E38" s="5">
        <f>D38*((1+C27)^20-1)/(C27*(1+C27)^20)</f>
        <v>-74.773262055239911</v>
      </c>
      <c r="F38" s="5">
        <f>D38*((1+C27)^20-1)/C27</f>
        <v>-198.39572461733047</v>
      </c>
      <c r="G38" s="1"/>
    </row>
    <row r="39" spans="1:7">
      <c r="A39" s="1"/>
      <c r="B39" s="1" t="s">
        <v>25</v>
      </c>
      <c r="C39" s="1">
        <v>20</v>
      </c>
      <c r="D39" s="1">
        <v>1712</v>
      </c>
      <c r="E39" s="5">
        <f>D39/(1+$C$27)^C39</f>
        <v>645.23479467857703</v>
      </c>
      <c r="F39" s="5">
        <f t="shared" si="3"/>
        <v>1712</v>
      </c>
      <c r="G39" s="1"/>
    </row>
    <row r="40" spans="1:7">
      <c r="A40" s="1"/>
      <c r="B40" s="1"/>
      <c r="C40" s="1"/>
      <c r="D40" s="1" t="s">
        <v>26</v>
      </c>
      <c r="E40" s="12">
        <f>SUM(E35:E39)</f>
        <v>-15.456834723601673</v>
      </c>
      <c r="F40" s="12">
        <f>SUM(F35:F39)</f>
        <v>-41.011584100928758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2"/>
      <c r="B42" s="2"/>
      <c r="C42" s="13" t="s">
        <v>27</v>
      </c>
      <c r="D42" s="14">
        <f>F40/((1+C27)^20-1)</f>
        <v>-24.805928160014147</v>
      </c>
      <c r="E42" s="2"/>
      <c r="F42" s="2"/>
      <c r="G42" s="2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0" t="s">
        <v>0</v>
      </c>
      <c r="C44" s="10"/>
      <c r="D44" s="10"/>
      <c r="E44" s="10"/>
      <c r="F44" s="10"/>
      <c r="G44" s="1"/>
    </row>
    <row r="45" spans="1:7">
      <c r="A45" s="1"/>
      <c r="B45" s="10" t="s">
        <v>30</v>
      </c>
      <c r="C45" s="10"/>
      <c r="D45" s="10"/>
      <c r="E45" s="10"/>
      <c r="F45" s="10"/>
      <c r="G45" s="1"/>
    </row>
    <row r="46" spans="1:7">
      <c r="A46" s="1"/>
      <c r="B46" s="1" t="s">
        <v>2</v>
      </c>
      <c r="C46" s="6" t="s">
        <v>29</v>
      </c>
      <c r="D46" s="1"/>
      <c r="E46" s="1" t="s">
        <v>3</v>
      </c>
      <c r="F46" s="1"/>
      <c r="G46" s="1"/>
    </row>
    <row r="47" spans="1:7">
      <c r="A47" s="1"/>
      <c r="B47" s="1" t="s">
        <v>4</v>
      </c>
      <c r="C47" s="1">
        <v>0.05</v>
      </c>
      <c r="D47" s="1"/>
      <c r="E47" s="1" t="s">
        <v>5</v>
      </c>
      <c r="F47" s="6" t="s">
        <v>29</v>
      </c>
      <c r="G47" s="1"/>
    </row>
    <row r="48" spans="1:7">
      <c r="A48" s="1"/>
      <c r="B48" s="1" t="s">
        <v>6</v>
      </c>
      <c r="C48" s="1">
        <v>13</v>
      </c>
      <c r="D48" s="1"/>
      <c r="E48" s="1" t="s">
        <v>7</v>
      </c>
      <c r="F48" s="6" t="s">
        <v>29</v>
      </c>
      <c r="G48" s="1"/>
    </row>
    <row r="49" spans="1:7">
      <c r="A49" s="1"/>
      <c r="B49" s="1" t="s">
        <v>8</v>
      </c>
      <c r="C49" s="1">
        <v>18</v>
      </c>
      <c r="D49" s="1"/>
      <c r="E49" s="1" t="s">
        <v>9</v>
      </c>
      <c r="F49" s="6" t="s">
        <v>29</v>
      </c>
      <c r="G49" s="1"/>
    </row>
    <row r="50" spans="1:7">
      <c r="A50" s="1"/>
      <c r="B50" s="1" t="s">
        <v>10</v>
      </c>
      <c r="C50" s="1">
        <v>20</v>
      </c>
      <c r="D50" s="1"/>
      <c r="E50" s="1" t="s">
        <v>11</v>
      </c>
      <c r="F50" s="1">
        <v>12</v>
      </c>
      <c r="G50" s="1"/>
    </row>
    <row r="51" spans="1:7">
      <c r="A51" s="1"/>
      <c r="B51" s="1" t="s">
        <v>31</v>
      </c>
      <c r="C51" s="1">
        <v>6</v>
      </c>
      <c r="D51" s="1"/>
      <c r="E51" s="1" t="s">
        <v>32</v>
      </c>
      <c r="F51" s="1">
        <v>1178</v>
      </c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1" t="s">
        <v>33</v>
      </c>
      <c r="C53" s="11"/>
      <c r="D53" s="11" t="s">
        <v>34</v>
      </c>
      <c r="E53" s="11"/>
      <c r="F53" s="11" t="s">
        <v>35</v>
      </c>
      <c r="G53" s="1"/>
    </row>
    <row r="54" spans="1:7">
      <c r="A54" s="1"/>
      <c r="B54" s="11" t="s">
        <v>36</v>
      </c>
      <c r="C54" s="11" t="s">
        <v>37</v>
      </c>
      <c r="D54" s="11" t="s">
        <v>38</v>
      </c>
      <c r="E54" s="11" t="s">
        <v>39</v>
      </c>
      <c r="F54" s="11" t="s">
        <v>18</v>
      </c>
      <c r="G54" s="1"/>
    </row>
    <row r="55" spans="1:7">
      <c r="A55" s="1"/>
      <c r="B55" s="7">
        <v>13</v>
      </c>
      <c r="C55" s="1">
        <v>54.88</v>
      </c>
      <c r="D55" s="1">
        <v>175.18</v>
      </c>
      <c r="E55" s="1"/>
      <c r="F55" s="1">
        <v>955</v>
      </c>
      <c r="G55" s="1"/>
    </row>
    <row r="56" spans="1:7">
      <c r="A56" s="1"/>
      <c r="B56" s="7">
        <v>14</v>
      </c>
      <c r="C56" s="1">
        <v>53.33</v>
      </c>
      <c r="D56" s="1">
        <v>199.91</v>
      </c>
      <c r="E56" s="1"/>
      <c r="F56" s="1">
        <v>1088</v>
      </c>
      <c r="G56" s="1"/>
    </row>
    <row r="57" spans="1:7">
      <c r="A57" s="1"/>
      <c r="B57" s="7">
        <v>15</v>
      </c>
      <c r="C57" s="1">
        <v>51.78</v>
      </c>
      <c r="D57" s="1">
        <v>223.39</v>
      </c>
      <c r="E57" s="1"/>
      <c r="F57" s="1">
        <v>1214</v>
      </c>
      <c r="G57" s="1"/>
    </row>
    <row r="58" spans="1:7">
      <c r="A58" s="1"/>
      <c r="B58" s="7">
        <v>16</v>
      </c>
      <c r="C58" s="1">
        <v>50.24</v>
      </c>
      <c r="D58" s="1">
        <v>245.64</v>
      </c>
      <c r="E58" s="1"/>
      <c r="F58" s="1">
        <v>1333</v>
      </c>
      <c r="G58" s="1"/>
    </row>
    <row r="59" spans="1:7">
      <c r="A59" s="1"/>
      <c r="B59" s="7">
        <v>17</v>
      </c>
      <c r="C59" s="1">
        <v>48.73</v>
      </c>
      <c r="D59" s="1">
        <v>209.56</v>
      </c>
      <c r="E59" s="1">
        <v>57.14</v>
      </c>
      <c r="F59" s="1">
        <v>1589</v>
      </c>
      <c r="G59" s="1"/>
    </row>
    <row r="60" spans="1:7">
      <c r="A60" s="1"/>
      <c r="B60" s="7">
        <v>18</v>
      </c>
      <c r="C60" s="1">
        <v>47.25</v>
      </c>
      <c r="D60" s="1">
        <v>215.43</v>
      </c>
      <c r="E60" s="1">
        <v>71.180000000000007</v>
      </c>
      <c r="F60" s="1">
        <v>1730</v>
      </c>
      <c r="G60" s="1"/>
    </row>
    <row r="61" spans="1:7">
      <c r="A61" s="1"/>
      <c r="B61" s="7">
        <v>19</v>
      </c>
      <c r="C61" s="1">
        <v>45.81</v>
      </c>
      <c r="D61" s="1">
        <v>219.4</v>
      </c>
      <c r="E61" s="1">
        <v>86.03</v>
      </c>
      <c r="F61" s="1">
        <v>1868</v>
      </c>
      <c r="G61" s="1"/>
    </row>
    <row r="62" spans="1:7">
      <c r="A62" s="1"/>
      <c r="B62" s="7">
        <v>20</v>
      </c>
      <c r="C62" s="1">
        <v>44.42</v>
      </c>
      <c r="D62" s="1">
        <v>221.63</v>
      </c>
      <c r="E62" s="1">
        <v>101.59</v>
      </c>
      <c r="F62" s="1">
        <v>2002</v>
      </c>
      <c r="G62" s="1"/>
    </row>
    <row r="63" spans="1:7">
      <c r="A63" s="1"/>
      <c r="B63" s="3"/>
      <c r="C63" s="3"/>
      <c r="D63" s="3"/>
      <c r="E63" s="3"/>
      <c r="F63" s="3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 t="s">
        <v>40</v>
      </c>
      <c r="C65" s="1"/>
      <c r="D65" s="1"/>
      <c r="E65" s="1"/>
      <c r="F65" s="1"/>
      <c r="G65" s="1"/>
    </row>
    <row r="66" spans="1:7">
      <c r="A66" s="1"/>
      <c r="B66" s="11"/>
      <c r="C66" s="11"/>
      <c r="D66" s="11" t="s">
        <v>41</v>
      </c>
      <c r="E66" s="11"/>
      <c r="F66" s="9"/>
      <c r="G66" s="1"/>
    </row>
    <row r="67" spans="1:7">
      <c r="A67" s="1"/>
      <c r="B67" s="11" t="s">
        <v>42</v>
      </c>
      <c r="C67" s="11" t="s">
        <v>43</v>
      </c>
      <c r="D67" s="11" t="s">
        <v>44</v>
      </c>
      <c r="E67" s="11" t="s">
        <v>45</v>
      </c>
      <c r="F67" s="11" t="s">
        <v>26</v>
      </c>
      <c r="G67" s="1"/>
    </row>
    <row r="68" spans="1:7">
      <c r="A68" s="1"/>
      <c r="B68" s="7">
        <v>0</v>
      </c>
      <c r="C68" s="5">
        <f>F55/(1+$C$47)^B68</f>
        <v>955</v>
      </c>
      <c r="D68" s="5">
        <f>-$C$51*((1+$C$47)^B68-1)/($C$47*(1+$C$47)^B68)</f>
        <v>0</v>
      </c>
      <c r="E68" s="5">
        <f>$F$51/(1+$C$47)^B68</f>
        <v>1178</v>
      </c>
      <c r="F68" s="5">
        <f>SUM(C68:E68)</f>
        <v>2133</v>
      </c>
      <c r="G68" s="1"/>
    </row>
    <row r="69" spans="1:7">
      <c r="A69" s="1"/>
      <c r="B69" s="7">
        <v>1</v>
      </c>
      <c r="C69" s="5">
        <f t="shared" ref="C69:C75" si="4">F56/(1+$C$47)^B69</f>
        <v>1036.1904761904761</v>
      </c>
      <c r="D69" s="5">
        <f t="shared" ref="D69:D75" si="5">-$C$51*((1+$C$47)^B69-1)/($C$47*(1+$C$47)^B69)</f>
        <v>-5.7142857142857189</v>
      </c>
      <c r="E69" s="5">
        <f t="shared" ref="E69:E75" si="6">$F$51/(1+$C$47)^B69</f>
        <v>1121.9047619047619</v>
      </c>
      <c r="F69" s="5">
        <f t="shared" ref="F69:F75" si="7">SUM(C69:E69)</f>
        <v>2152.3809523809523</v>
      </c>
      <c r="G69" s="1"/>
    </row>
    <row r="70" spans="1:7">
      <c r="A70" s="1"/>
      <c r="B70" s="7">
        <v>2</v>
      </c>
      <c r="C70" s="5">
        <f t="shared" si="4"/>
        <v>1101.1337868480725</v>
      </c>
      <c r="D70" s="5">
        <f t="shared" si="5"/>
        <v>-11.156462585034015</v>
      </c>
      <c r="E70" s="5">
        <f t="shared" si="6"/>
        <v>1068.4807256235827</v>
      </c>
      <c r="F70" s="5">
        <f t="shared" si="7"/>
        <v>2158.4580498866212</v>
      </c>
      <c r="G70" s="1"/>
    </row>
    <row r="71" spans="1:7">
      <c r="A71" s="1"/>
      <c r="B71" s="7">
        <v>3</v>
      </c>
      <c r="C71" s="5">
        <f t="shared" si="4"/>
        <v>1151.4955188424574</v>
      </c>
      <c r="D71" s="5">
        <f t="shared" si="5"/>
        <v>-16.339488176222879</v>
      </c>
      <c r="E71" s="5">
        <f t="shared" si="6"/>
        <v>1017.6006910700787</v>
      </c>
      <c r="F71" s="5">
        <f t="shared" si="7"/>
        <v>2152.756721736313</v>
      </c>
      <c r="G71" s="1"/>
    </row>
    <row r="72" spans="1:7">
      <c r="A72" s="1"/>
      <c r="B72" s="7">
        <v>4</v>
      </c>
      <c r="C72" s="5">
        <f t="shared" si="4"/>
        <v>1307.2742324443004</v>
      </c>
      <c r="D72" s="5">
        <f t="shared" si="5"/>
        <v>-21.27570302497416</v>
      </c>
      <c r="E72" s="5">
        <f t="shared" si="6"/>
        <v>969.14351530483702</v>
      </c>
      <c r="F72" s="8">
        <f t="shared" si="7"/>
        <v>2255.1420447241635</v>
      </c>
      <c r="G72" s="1"/>
    </row>
    <row r="73" spans="1:7">
      <c r="A73" s="1"/>
      <c r="B73" s="7">
        <v>5</v>
      </c>
      <c r="C73" s="5">
        <f t="shared" si="4"/>
        <v>1355.5002679904339</v>
      </c>
      <c r="D73" s="5">
        <f t="shared" si="5"/>
        <v>-25.976860023784926</v>
      </c>
      <c r="E73" s="5">
        <f t="shared" si="6"/>
        <v>922.99382409984469</v>
      </c>
      <c r="F73" s="5">
        <f t="shared" si="7"/>
        <v>2252.5172320664938</v>
      </c>
      <c r="G73" s="1"/>
    </row>
    <row r="74" spans="1:7">
      <c r="A74" s="1"/>
      <c r="B74" s="7">
        <v>6</v>
      </c>
      <c r="C74" s="5">
        <f t="shared" si="4"/>
        <v>1393.9303609172205</v>
      </c>
      <c r="D74" s="5">
        <f t="shared" si="5"/>
        <v>-30.454152403604677</v>
      </c>
      <c r="E74" s="5">
        <f t="shared" si="6"/>
        <v>879.04173723794736</v>
      </c>
      <c r="F74" s="5">
        <f t="shared" si="7"/>
        <v>2242.5179457515633</v>
      </c>
      <c r="G74" s="1"/>
    </row>
    <row r="75" spans="1:7">
      <c r="A75" s="1"/>
      <c r="B75" s="7">
        <v>7</v>
      </c>
      <c r="C75" s="5">
        <f t="shared" si="4"/>
        <v>1422.784022920503</v>
      </c>
      <c r="D75" s="5">
        <f t="shared" si="5"/>
        <v>-34.718240384385425</v>
      </c>
      <c r="E75" s="5">
        <f t="shared" si="6"/>
        <v>837.18260689328304</v>
      </c>
      <c r="F75" s="5">
        <f t="shared" si="7"/>
        <v>2225.248389429401</v>
      </c>
      <c r="G75" s="1"/>
    </row>
    <row r="76" spans="1:7">
      <c r="A76" s="2"/>
      <c r="B76" s="2"/>
      <c r="C76" s="2"/>
      <c r="D76" s="2"/>
      <c r="E76" s="2"/>
      <c r="F76" s="2"/>
      <c r="G76" s="2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0" t="s">
        <v>46</v>
      </c>
      <c r="C78" s="10"/>
      <c r="D78" s="10"/>
      <c r="E78" s="10"/>
      <c r="F78" s="10"/>
      <c r="G78" s="1"/>
    </row>
    <row r="79" spans="1:7">
      <c r="A79" s="1"/>
      <c r="B79" s="1" t="s">
        <v>2</v>
      </c>
      <c r="C79" s="1">
        <v>600</v>
      </c>
      <c r="D79" s="1"/>
      <c r="E79" s="1"/>
      <c r="F79" s="1"/>
      <c r="G79" s="1"/>
    </row>
    <row r="80" spans="1:7">
      <c r="A80" s="1"/>
      <c r="B80" s="1" t="s">
        <v>4</v>
      </c>
      <c r="C80" s="1">
        <v>0.05</v>
      </c>
      <c r="D80" s="1"/>
      <c r="E80" s="1"/>
      <c r="F80" s="1"/>
      <c r="G80" s="1"/>
    </row>
    <row r="81" spans="1:7">
      <c r="A81" s="1"/>
      <c r="B81" s="1" t="s">
        <v>47</v>
      </c>
      <c r="C81" s="1">
        <v>8</v>
      </c>
      <c r="D81" s="1"/>
      <c r="E81" s="1"/>
      <c r="F81" s="1"/>
      <c r="G81" s="1"/>
    </row>
    <row r="82" spans="1:7">
      <c r="A82" s="1"/>
      <c r="B82" s="1" t="s">
        <v>48</v>
      </c>
      <c r="C82" s="1">
        <v>421</v>
      </c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 t="s">
        <v>12</v>
      </c>
      <c r="C84" s="1"/>
      <c r="D84" s="1"/>
      <c r="E84" s="1"/>
      <c r="F84" s="1"/>
      <c r="G84" s="1"/>
    </row>
    <row r="85" spans="1:7">
      <c r="A85" s="1"/>
      <c r="B85" s="10"/>
      <c r="C85" s="10"/>
      <c r="D85" s="10" t="s">
        <v>13</v>
      </c>
      <c r="E85" s="10" t="s">
        <v>14</v>
      </c>
      <c r="F85" s="10" t="s">
        <v>15</v>
      </c>
      <c r="G85" s="1"/>
    </row>
    <row r="86" spans="1:7">
      <c r="A86" s="1"/>
      <c r="B86" s="10" t="s">
        <v>16</v>
      </c>
      <c r="C86" s="10" t="s">
        <v>17</v>
      </c>
      <c r="D86" s="10" t="s">
        <v>18</v>
      </c>
      <c r="E86" s="10" t="s">
        <v>18</v>
      </c>
      <c r="F86" s="10" t="s">
        <v>18</v>
      </c>
      <c r="G86" s="1"/>
    </row>
    <row r="87" spans="1:7">
      <c r="A87" s="1"/>
      <c r="B87" s="1" t="s">
        <v>19</v>
      </c>
      <c r="C87" s="1">
        <v>0</v>
      </c>
      <c r="D87" s="1">
        <f>C3</f>
        <v>600</v>
      </c>
      <c r="E87" s="5">
        <f>-D87/(1+$C$80)^C87</f>
        <v>-600</v>
      </c>
      <c r="F87" s="5">
        <f>-D87*(1+$C$80)^(20-C87)</f>
        <v>-1591.9786230866525</v>
      </c>
      <c r="G87" s="1"/>
    </row>
    <row r="88" spans="1:7">
      <c r="A88" s="1"/>
      <c r="B88" s="1" t="s">
        <v>20</v>
      </c>
      <c r="C88" s="4" t="s">
        <v>21</v>
      </c>
      <c r="D88" s="1">
        <f>C3*0.01</f>
        <v>6</v>
      </c>
      <c r="E88" s="5">
        <f>-D88*((1+C80)^20-1)/(C80*(1+C80)^20)</f>
        <v>-74.773262055239911</v>
      </c>
      <c r="F88" s="5">
        <f>-D88*((1+C80)^20-1)/C80</f>
        <v>-198.39572461733047</v>
      </c>
      <c r="G88" s="1"/>
    </row>
    <row r="89" spans="1:7">
      <c r="A89" s="1"/>
      <c r="B89" s="1" t="s">
        <v>25</v>
      </c>
      <c r="C89" s="1">
        <v>20</v>
      </c>
      <c r="D89" s="1">
        <v>3368</v>
      </c>
      <c r="E89" s="5">
        <f>D89/(1+$C$80)^C89</f>
        <v>1269.363778316266</v>
      </c>
      <c r="F89" s="5">
        <f>D89*(1+$C$80)^(20-C89)</f>
        <v>3368</v>
      </c>
      <c r="G89" s="1"/>
    </row>
    <row r="90" spans="1:7">
      <c r="A90" s="1"/>
      <c r="B90" s="1"/>
      <c r="C90" s="1"/>
      <c r="D90" s="1" t="s">
        <v>26</v>
      </c>
      <c r="E90" s="12">
        <f>SUM(E87:E89)</f>
        <v>594.5905162610261</v>
      </c>
      <c r="F90" s="12">
        <f>SUM(F87:F89)</f>
        <v>1577.6256522960171</v>
      </c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2"/>
      <c r="B92" s="2"/>
      <c r="C92" s="15" t="s">
        <v>49</v>
      </c>
      <c r="D92" s="14">
        <f>F90/((1+C80)^20-1)</f>
        <v>954.22962687667098</v>
      </c>
      <c r="E92" s="16" t="s">
        <v>50</v>
      </c>
      <c r="F92" s="17">
        <f>(D89-C79)/((1+C80)^20-1)-C79-(D88/C80)</f>
        <v>954.22962687667086</v>
      </c>
      <c r="G92" s="2"/>
    </row>
    <row r="93" spans="1:7">
      <c r="A93" s="1"/>
      <c r="B93" s="1"/>
      <c r="C93" s="1"/>
      <c r="D93" s="1"/>
      <c r="E93" s="1"/>
      <c r="F93" s="1"/>
      <c r="G93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2020-08-19T20:47:26Z</dcterms:created>
  <dcterms:modified xsi:type="dcterms:W3CDTF">2020-08-19T21:45:44Z</dcterms:modified>
  <cp:category/>
  <cp:contentStatus/>
</cp:coreProperties>
</file>